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00" yWindow="32767" windowWidth="32767" windowHeight="21600" tabRatio="876" activeTab="13"/>
  </bookViews>
  <sheets>
    <sheet name="Start Here" sheetId="1" r:id="rId1"/>
    <sheet name="Summary" sheetId="2" r:id="rId2"/>
    <sheet name="Material 1" sheetId="3" r:id="rId3"/>
    <sheet name="Material 2" sheetId="4" r:id="rId4"/>
    <sheet name="Material 3" sheetId="5" r:id="rId5"/>
    <sheet name="Material 4" sheetId="6" r:id="rId6"/>
    <sheet name="Material 5" sheetId="7" r:id="rId7"/>
    <sheet name="Material 6" sheetId="8" r:id="rId8"/>
    <sheet name="Material 7" sheetId="9" r:id="rId9"/>
    <sheet name="Material 8" sheetId="10" r:id="rId10"/>
    <sheet name="Material 9" sheetId="11" r:id="rId11"/>
    <sheet name="Material 10" sheetId="12" r:id="rId12"/>
    <sheet name="Material 11" sheetId="13" r:id="rId13"/>
    <sheet name="Material 12" sheetId="14" r:id="rId14"/>
  </sheets>
  <definedNames>
    <definedName name="Gib" localSheetId="2">#REF!</definedName>
    <definedName name="Gib" localSheetId="11">#REF!</definedName>
    <definedName name="Gib" localSheetId="12">#REF!</definedName>
    <definedName name="Gib" localSheetId="13">#REF!</definedName>
    <definedName name="Gib" localSheetId="3">#REF!</definedName>
    <definedName name="Gib" localSheetId="4">#REF!</definedName>
    <definedName name="Gib" localSheetId="5">#REF!</definedName>
    <definedName name="Gib" localSheetId="6">#REF!</definedName>
    <definedName name="Gib" localSheetId="7">#REF!</definedName>
    <definedName name="Gib" localSheetId="8">#REF!</definedName>
    <definedName name="Gib" localSheetId="9">#REF!</definedName>
    <definedName name="Gib" localSheetId="10">#REF!</definedName>
    <definedName name="Gib" localSheetId="0">#REF!</definedName>
    <definedName name="Gib" localSheetId="1">#REF!</definedName>
    <definedName name="Gib">#REF!</definedName>
    <definedName name="New_sheets__part_sheets__or_damaged" localSheetId="2">#REF!</definedName>
    <definedName name="New_sheets__part_sheets__or_damaged" localSheetId="11">#REF!</definedName>
    <definedName name="New_sheets__part_sheets__or_damaged" localSheetId="12">#REF!</definedName>
    <definedName name="New_sheets__part_sheets__or_damaged" localSheetId="13">#REF!</definedName>
    <definedName name="New_sheets__part_sheets__or_damaged" localSheetId="3">#REF!</definedName>
    <definedName name="New_sheets__part_sheets__or_damaged" localSheetId="4">#REF!</definedName>
    <definedName name="New_sheets__part_sheets__or_damaged" localSheetId="5">#REF!</definedName>
    <definedName name="New_sheets__part_sheets__or_damaged" localSheetId="6">#REF!</definedName>
    <definedName name="New_sheets__part_sheets__or_damaged" localSheetId="7">#REF!</definedName>
    <definedName name="New_sheets__part_sheets__or_damaged" localSheetId="8">#REF!</definedName>
    <definedName name="New_sheets__part_sheets__or_damaged" localSheetId="9">#REF!</definedName>
    <definedName name="New_sheets__part_sheets__or_damaged" localSheetId="10">#REF!</definedName>
    <definedName name="New_sheets__part_sheets__or_damaged" localSheetId="0">#REF!</definedName>
    <definedName name="New_sheets__part_sheets__or_damaged" localSheetId="1">#REF!</definedName>
    <definedName name="New_sheets__part_sheets__or_damaged">#REF!</definedName>
    <definedName name="_xlnm.Print_Area" localSheetId="2">'Material 1'!$B$1:$F$50</definedName>
    <definedName name="_xlnm.Print_Area" localSheetId="11">'Material 10'!$B$1:$F$50</definedName>
    <definedName name="_xlnm.Print_Area" localSheetId="12">'Material 11'!$B$1:$F$50</definedName>
    <definedName name="_xlnm.Print_Area" localSheetId="13">'Material 12'!$B$1:$F$50</definedName>
    <definedName name="_xlnm.Print_Area" localSheetId="3">'Material 2'!$B$1:$F$50</definedName>
    <definedName name="_xlnm.Print_Area" localSheetId="4">'Material 3'!$B$1:$F$50</definedName>
    <definedName name="_xlnm.Print_Area" localSheetId="5">'Material 4'!$B$1:$F$50</definedName>
    <definedName name="_xlnm.Print_Area" localSheetId="6">'Material 5'!$B$1:$F$50</definedName>
    <definedName name="_xlnm.Print_Area" localSheetId="7">'Material 6'!$B$1:$F$50</definedName>
    <definedName name="_xlnm.Print_Area" localSheetId="8">'Material 7'!$B$1:$F$50</definedName>
    <definedName name="_xlnm.Print_Area" localSheetId="9">'Material 8'!$B$1:$F$50</definedName>
    <definedName name="_xlnm.Print_Area" localSheetId="10">'Material 9'!$B$1:$F$50</definedName>
    <definedName name="_xlnm.Print_Area" localSheetId="0">'Start Here'!$B$1:$B$49</definedName>
    <definedName name="_xlnm.Print_Area" localSheetId="1">'Summary'!$B$1:$F$32</definedName>
  </definedNames>
  <calcPr fullCalcOnLoad="1"/>
</workbook>
</file>

<file path=xl/sharedStrings.xml><?xml version="1.0" encoding="utf-8"?>
<sst xmlns="http://schemas.openxmlformats.org/spreadsheetml/2006/main" count="715" uniqueCount="77">
  <si>
    <t>Insulation materials</t>
  </si>
  <si>
    <t>kg</t>
  </si>
  <si>
    <t>Yes</t>
  </si>
  <si>
    <t>Aluminium</t>
  </si>
  <si>
    <t>Recycled weight of material</t>
  </si>
  <si>
    <t>Brass</t>
  </si>
  <si>
    <t>No</t>
  </si>
  <si>
    <t>Copper</t>
  </si>
  <si>
    <t>Glass</t>
  </si>
  <si>
    <t>Hazardous materials</t>
  </si>
  <si>
    <t>Metals - agglomerated</t>
  </si>
  <si>
    <t>Paper</t>
  </si>
  <si>
    <t>Plasterboard</t>
  </si>
  <si>
    <t>Steel</t>
  </si>
  <si>
    <t>Material</t>
  </si>
  <si>
    <t>Other material</t>
  </si>
  <si>
    <t>h/100kg</t>
  </si>
  <si>
    <t>Land/Cleanfill cost per 100kg</t>
  </si>
  <si>
    <t>Mass (kg)</t>
  </si>
  <si>
    <t>How to use the Resource Routing Calculator</t>
  </si>
  <si>
    <t>Welcome to the REBRI Resource Routing Calculator</t>
  </si>
  <si>
    <t>Number</t>
  </si>
  <si>
    <t>REBRI Resource Routing Calculator Summary</t>
  </si>
  <si>
    <t>1. Choose the type of material</t>
  </si>
  <si>
    <t>3. Are you going to clean the material?</t>
  </si>
  <si>
    <t>3a. Enter cleaning time</t>
  </si>
  <si>
    <t>3c. Enter the clean material weight</t>
  </si>
  <si>
    <t>4. Enter the storage cost</t>
  </si>
  <si>
    <t>5. Recyclability</t>
  </si>
  <si>
    <t>9. Enter the landfill charge</t>
  </si>
  <si>
    <t>10. Enter the Waste Levy</t>
  </si>
  <si>
    <t>COST TO SEND TO LANDFILL/CLEANFILL</t>
  </si>
  <si>
    <t>This is the approximate weight in kg of the possibly dirty or co-mingled material that needs to be removed from the site.</t>
  </si>
  <si>
    <t>Select from the drop down list (in alphabetical order).</t>
  </si>
  <si>
    <t>If cleaning and sorting before recycling or landfilling/cleanfilling is performed by another party, or if no cleaning is performed, enter "No".</t>
  </si>
  <si>
    <t>Hourly rate to clean and sort materials per 100 kg (in $/hr).</t>
  </si>
  <si>
    <t>Cost to store on site per 100 kg ($). If there are no costs to store the material (e.g no skip or bin hire), enter '0'.</t>
  </si>
  <si>
    <t>7. Enter transport cost to landfill/cleanfill</t>
  </si>
  <si>
    <t>Can this material be recycled? Choose 'Yes' or 'No'.</t>
  </si>
  <si>
    <t>Cost to transport materials to landfill per 100kg. (May be part of skip hire fee, so enter '0' if cost covered under 'storage'.)</t>
  </si>
  <si>
    <t xml:space="preserve"> Recyling cost per 100kg =</t>
  </si>
  <si>
    <t xml:space="preserve"> Return on recycling per 100kg =</t>
  </si>
  <si>
    <t>3b. Enter hourly rate</t>
  </si>
  <si>
    <t xml:space="preserve">2. Enter the material weight. </t>
  </si>
  <si>
    <t>Landfill/cleanfill charge per 100 kg. This is the cost levied by the landfill/cleanfill operator to deposit this material.</t>
  </si>
  <si>
    <t>Waste levy per 100kg. This is the government waste levy of $10/tonne (or $1/100kg). If this levy is not collectable, enter '0'.</t>
  </si>
  <si>
    <t>Brick (clay-based) pavers, flagstones, tiles, pipes</t>
  </si>
  <si>
    <t>Cleanfill (soil, rock, clay)</t>
  </si>
  <si>
    <t>Concrete (cement-based) part blocks/rubble</t>
  </si>
  <si>
    <t>Organic material (plant material, food)</t>
  </si>
  <si>
    <t>Plastics type 1: PET or PETE (polyethylene terephthalate)</t>
  </si>
  <si>
    <t>Plastics type 2: HDPE (high density polyethylene)</t>
  </si>
  <si>
    <t>Plastics type 3: PVC or V (polyvinyl chloride)</t>
  </si>
  <si>
    <t>Plastics type 4: LDPE (low density polyethylene)</t>
  </si>
  <si>
    <t>Plastics type 5: PP (polypropylene)</t>
  </si>
  <si>
    <t>Plastics type 6: PS (polystyrene)</t>
  </si>
  <si>
    <t>Plastics type 7: other or O (other plastics, including acrylic, acrylonitrile butadiene styrene, fibreglass, nylon, polycarbonate and polylactic acid)</t>
  </si>
  <si>
    <t>Timber (native)</t>
  </si>
  <si>
    <t>Timber (untreated)</t>
  </si>
  <si>
    <t>Time to clean/sort per 100 kg (in hours or fractions of an hour).</t>
  </si>
  <si>
    <t>Approx. clean weight in kg (may be same as 'material weight').</t>
  </si>
  <si>
    <t>Recycle or landfill/cleanfill?</t>
  </si>
  <si>
    <t>Total Cost</t>
  </si>
  <si>
    <t>Total Benefit</t>
  </si>
  <si>
    <t>When all sheets (for up to 12 material types) have been completed, you can view the total results on the 'Summary' sheet, and sum the total costs/benefits dependent upon the number of material streams you have to deal with.</t>
  </si>
  <si>
    <t>Totals</t>
  </si>
  <si>
    <t>Costs</t>
  </si>
  <si>
    <t>Benefits</t>
  </si>
  <si>
    <t>The REBRI Resource Routing Calculator allows you to calculate the economic value of sending up to 12 different waste streams to landfill/cleanfill or to a reclamation facility, depending upon the input of a number of factors such as cost of transport, cost of skip hire, value of material, weight of material, amount of contaminants, and so on.
The tool differentiates on the basis of the economic value of the resource – not the environmental or social value – but there is an option for valuing environmental benefits that may accrue from diverting any material stream from landfill/cleanfill.</t>
  </si>
  <si>
    <t>Allocate a tab for up to 12 types of waste material (for example, different materials or (for plastic) different types of the same material.)</t>
  </si>
  <si>
    <t>Start at Material 1 (the first worksheet) and fill in the grey cells for a particular material stream. Instructions for each cell are available beside the grey cells. You can change the sheet name to be the material name if you wish. Move on to the next tab for the second waste material stream, and so on.</t>
  </si>
  <si>
    <r>
      <rPr>
        <sz val="10"/>
        <color indexed="10"/>
        <rFont val="Verdana"/>
        <family val="2"/>
      </rPr>
      <t>Note:</t>
    </r>
    <r>
      <rPr>
        <sz val="11"/>
        <color indexed="10"/>
        <rFont val="Calibri"/>
        <family val="2"/>
      </rPr>
      <t xml:space="preserve"> </t>
    </r>
    <r>
      <rPr>
        <sz val="11"/>
        <color theme="1"/>
        <rFont val="Calibri"/>
        <family val="2"/>
      </rPr>
      <t>You may need to adjust the size or position of this window to see the tabs at the bottom of this page.</t>
    </r>
  </si>
  <si>
    <t>Choose the number of material streams (1-12)</t>
  </si>
  <si>
    <t>Weight of material</t>
  </si>
  <si>
    <t xml:space="preserve"> Recyling cost</t>
  </si>
  <si>
    <t>Land/Cleanfill cost</t>
  </si>
  <si>
    <t xml:space="preserve"> Return on recycling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</si>
</sst>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
  </numFmts>
  <fonts count="57">
    <font>
      <sz val="11"/>
      <color theme="1"/>
      <name val="Calibri"/>
      <family val="2"/>
    </font>
    <font>
      <sz val="11"/>
      <color indexed="8"/>
      <name val="Calibri"/>
      <family val="2"/>
    </font>
    <font>
      <sz val="10"/>
      <color indexed="10"/>
      <name val="Verdana"/>
      <family val="2"/>
    </font>
    <font>
      <b/>
      <sz val="10"/>
      <name val="Verdana"/>
      <family val="2"/>
    </font>
    <font>
      <sz val="10"/>
      <name val="Verdana"/>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b/>
      <sz val="8"/>
      <color indexed="10"/>
      <name val="Verdana"/>
      <family val="2"/>
    </font>
    <font>
      <b/>
      <sz val="10"/>
      <color indexed="10"/>
      <name val="Verdana"/>
      <family val="2"/>
    </font>
    <font>
      <b/>
      <sz val="10"/>
      <color indexed="9"/>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
      <b/>
      <sz val="8"/>
      <color theme="1"/>
      <name val="Verdana"/>
      <family val="2"/>
    </font>
    <font>
      <b/>
      <sz val="8"/>
      <color rgb="FFFF0000"/>
      <name val="Verdana"/>
      <family val="2"/>
    </font>
    <font>
      <sz val="8"/>
      <color rgb="FF000000"/>
      <name val="Verdana"/>
      <family val="2"/>
    </font>
    <font>
      <b/>
      <sz val="10"/>
      <color rgb="FFFF0000"/>
      <name val="Verdana"/>
      <family val="2"/>
    </font>
    <font>
      <b/>
      <sz val="10"/>
      <color theme="0"/>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Font="1" applyAlignment="1">
      <alignment/>
    </xf>
    <xf numFmtId="0" fontId="48" fillId="33" borderId="0" xfId="0" applyFont="1" applyFill="1" applyAlignment="1">
      <alignment/>
    </xf>
    <xf numFmtId="0" fontId="48" fillId="33" borderId="0" xfId="0" applyFont="1" applyFill="1" applyBorder="1" applyAlignment="1">
      <alignment/>
    </xf>
    <xf numFmtId="0" fontId="49" fillId="33" borderId="0" xfId="0" applyFont="1" applyFill="1" applyBorder="1" applyAlignment="1" applyProtection="1">
      <alignment vertical="center" wrapText="1"/>
      <protection/>
    </xf>
    <xf numFmtId="0" fontId="48" fillId="33" borderId="0" xfId="0" applyFont="1" applyFill="1" applyBorder="1" applyAlignment="1">
      <alignment/>
    </xf>
    <xf numFmtId="0" fontId="49" fillId="33" borderId="0" xfId="0" applyFont="1" applyFill="1" applyBorder="1" applyAlignment="1" applyProtection="1">
      <alignment vertical="center"/>
      <protection/>
    </xf>
    <xf numFmtId="0" fontId="48" fillId="33" borderId="0" xfId="0" applyFont="1" applyFill="1" applyBorder="1" applyAlignment="1">
      <alignment wrapText="1"/>
    </xf>
    <xf numFmtId="0" fontId="49" fillId="33" borderId="0" xfId="0" applyFont="1" applyFill="1" applyBorder="1" applyAlignment="1">
      <alignment wrapText="1"/>
    </xf>
    <xf numFmtId="0" fontId="50" fillId="0" borderId="0" xfId="0" applyFont="1" applyFill="1" applyBorder="1" applyAlignment="1" applyProtection="1">
      <alignment vertical="center" wrapText="1"/>
      <protection/>
    </xf>
    <xf numFmtId="0" fontId="50"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protection/>
    </xf>
    <xf numFmtId="0" fontId="50" fillId="0" borderId="0" xfId="0" applyFont="1" applyFill="1" applyBorder="1" applyAlignment="1" applyProtection="1">
      <alignment vertical="center"/>
      <protection/>
    </xf>
    <xf numFmtId="0" fontId="50" fillId="0" borderId="0" xfId="0" applyFont="1" applyFill="1" applyBorder="1" applyAlignment="1" applyProtection="1">
      <alignment vertical="center" wrapText="1"/>
      <protection locked="0"/>
    </xf>
    <xf numFmtId="0" fontId="50" fillId="34" borderId="0" xfId="0" applyFont="1" applyFill="1" applyBorder="1" applyAlignment="1" applyProtection="1">
      <alignment horizontal="right" vertical="center"/>
      <protection locked="0"/>
    </xf>
    <xf numFmtId="0" fontId="50" fillId="34" borderId="0" xfId="0" applyFont="1" applyFill="1" applyBorder="1" applyAlignment="1" applyProtection="1">
      <alignment horizontal="left" vertical="center"/>
      <protection/>
    </xf>
    <xf numFmtId="0" fontId="50" fillId="0" borderId="0" xfId="0" applyFont="1" applyFill="1" applyBorder="1" applyAlignment="1" applyProtection="1">
      <alignment horizontal="right" vertical="center"/>
      <protection/>
    </xf>
    <xf numFmtId="0" fontId="50"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left" vertical="center"/>
      <protection/>
    </xf>
    <xf numFmtId="0" fontId="51" fillId="0" borderId="0" xfId="0" applyFont="1" applyFill="1" applyBorder="1" applyAlignment="1" applyProtection="1">
      <alignment horizontal="left" vertical="center"/>
      <protection/>
    </xf>
    <xf numFmtId="172" fontId="50" fillId="0" borderId="0" xfId="0" applyNumberFormat="1" applyFont="1" applyFill="1" applyBorder="1" applyAlignment="1" applyProtection="1">
      <alignment horizontal="center" vertical="center"/>
      <protection/>
    </xf>
    <xf numFmtId="172" fontId="51" fillId="0" borderId="0" xfId="0" applyNumberFormat="1" applyFont="1" applyFill="1" applyBorder="1" applyAlignment="1" applyProtection="1">
      <alignment horizontal="center" vertical="center"/>
      <protection/>
    </xf>
    <xf numFmtId="0" fontId="52" fillId="0"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3" fillId="0" borderId="0" xfId="0" applyFont="1" applyFill="1" applyBorder="1" applyAlignment="1" applyProtection="1">
      <alignment vertical="center"/>
      <protection/>
    </xf>
    <xf numFmtId="3" fontId="50" fillId="0" borderId="0" xfId="0" applyNumberFormat="1" applyFont="1" applyFill="1" applyBorder="1" applyAlignment="1" applyProtection="1">
      <alignment vertical="center"/>
      <protection/>
    </xf>
    <xf numFmtId="172" fontId="50" fillId="0" borderId="0" xfId="0" applyNumberFormat="1" applyFont="1" applyFill="1" applyBorder="1" applyAlignment="1" applyProtection="1">
      <alignment vertical="center"/>
      <protection/>
    </xf>
    <xf numFmtId="0" fontId="48" fillId="0" borderId="0" xfId="0" applyFont="1" applyAlignment="1">
      <alignment horizontal="left" wrapText="1" indent="2"/>
    </xf>
    <xf numFmtId="0" fontId="48" fillId="0" borderId="0" xfId="0" applyFont="1" applyAlignment="1">
      <alignment horizontal="left" wrapText="1"/>
    </xf>
    <xf numFmtId="0" fontId="0" fillId="0" borderId="0" xfId="0" applyFill="1" applyAlignment="1">
      <alignment/>
    </xf>
    <xf numFmtId="0" fontId="50" fillId="0" borderId="0" xfId="0" applyFont="1" applyFill="1" applyBorder="1" applyAlignment="1" applyProtection="1">
      <alignment horizontal="left" wrapText="1"/>
      <protection/>
    </xf>
    <xf numFmtId="0" fontId="50" fillId="34" borderId="10" xfId="0" applyFont="1" applyFill="1" applyBorder="1" applyAlignment="1" applyProtection="1">
      <alignment horizontal="center" vertical="center" wrapText="1"/>
      <protection locked="0"/>
    </xf>
    <xf numFmtId="0" fontId="48" fillId="33" borderId="0" xfId="0" applyFont="1" applyFill="1" applyAlignment="1" applyProtection="1">
      <alignment/>
      <protection/>
    </xf>
    <xf numFmtId="0" fontId="48" fillId="33" borderId="0" xfId="0" applyFont="1" applyFill="1" applyAlignment="1" applyProtection="1">
      <alignment/>
      <protection/>
    </xf>
    <xf numFmtId="0" fontId="48" fillId="33" borderId="0" xfId="0" applyFont="1" applyFill="1" applyBorder="1" applyAlignment="1" applyProtection="1">
      <alignment/>
      <protection/>
    </xf>
    <xf numFmtId="0" fontId="51" fillId="33" borderId="11" xfId="0" applyFont="1" applyFill="1" applyBorder="1" applyAlignment="1" applyProtection="1">
      <alignment horizontal="center" vertical="center" wrapText="1"/>
      <protection/>
    </xf>
    <xf numFmtId="0" fontId="51" fillId="33" borderId="10" xfId="0" applyFont="1" applyFill="1" applyBorder="1" applyAlignment="1" applyProtection="1">
      <alignment horizontal="center" vertical="center"/>
      <protection/>
    </xf>
    <xf numFmtId="0" fontId="51" fillId="33" borderId="10" xfId="0" applyFont="1" applyFill="1" applyBorder="1" applyAlignment="1" applyProtection="1">
      <alignment horizontal="center" vertical="center" wrapText="1"/>
      <protection/>
    </xf>
    <xf numFmtId="0" fontId="49" fillId="33" borderId="0" xfId="0" applyFont="1" applyFill="1" applyBorder="1" applyAlignment="1" applyProtection="1">
      <alignment wrapText="1"/>
      <protection/>
    </xf>
    <xf numFmtId="0" fontId="51" fillId="33" borderId="12" xfId="0" applyFont="1" applyFill="1" applyBorder="1" applyAlignment="1" applyProtection="1">
      <alignment horizontal="left" vertical="center" wrapText="1"/>
      <protection/>
    </xf>
    <xf numFmtId="0" fontId="51" fillId="33" borderId="13" xfId="0" applyFont="1" applyFill="1" applyBorder="1" applyAlignment="1" applyProtection="1">
      <alignment horizontal="left" vertical="center"/>
      <protection/>
    </xf>
    <xf numFmtId="0" fontId="51" fillId="33" borderId="13" xfId="0" applyFont="1" applyFill="1" applyBorder="1" applyAlignment="1" applyProtection="1">
      <alignment horizontal="left" vertical="center" wrapText="1"/>
      <protection/>
    </xf>
    <xf numFmtId="0" fontId="51" fillId="33" borderId="13" xfId="0" applyFont="1" applyFill="1" applyBorder="1" applyAlignment="1" applyProtection="1">
      <alignment horizontal="right" vertical="center" wrapText="1"/>
      <protection/>
    </xf>
    <xf numFmtId="1" fontId="51" fillId="33" borderId="13" xfId="0" applyNumberFormat="1" applyFont="1" applyFill="1" applyBorder="1" applyAlignment="1" applyProtection="1">
      <alignment horizontal="right" vertical="center" wrapText="1"/>
      <protection/>
    </xf>
    <xf numFmtId="0" fontId="3" fillId="33" borderId="0" xfId="0" applyFont="1" applyFill="1" applyBorder="1" applyAlignment="1" applyProtection="1">
      <alignment/>
      <protection/>
    </xf>
    <xf numFmtId="2" fontId="49" fillId="33" borderId="0" xfId="0" applyNumberFormat="1" applyFont="1" applyFill="1" applyBorder="1" applyAlignment="1" applyProtection="1">
      <alignment/>
      <protection/>
    </xf>
    <xf numFmtId="2" fontId="49" fillId="33" borderId="0" xfId="0" applyNumberFormat="1" applyFont="1" applyFill="1" applyBorder="1" applyAlignment="1" applyProtection="1">
      <alignment wrapText="1"/>
      <protection/>
    </xf>
    <xf numFmtId="0" fontId="50" fillId="33" borderId="12" xfId="0" applyFont="1" applyFill="1" applyBorder="1" applyAlignment="1" applyProtection="1">
      <alignment horizontal="center" vertical="top"/>
      <protection/>
    </xf>
    <xf numFmtId="0" fontId="50" fillId="33" borderId="14" xfId="0" applyFont="1" applyFill="1" applyBorder="1" applyAlignment="1" applyProtection="1">
      <alignment horizontal="left" vertical="top" wrapText="1"/>
      <protection/>
    </xf>
    <xf numFmtId="0" fontId="50" fillId="33" borderId="14" xfId="0" applyFont="1" applyFill="1" applyBorder="1" applyAlignment="1" applyProtection="1">
      <alignment horizontal="left" vertical="top"/>
      <protection/>
    </xf>
    <xf numFmtId="172" fontId="50" fillId="33" borderId="14" xfId="0" applyNumberFormat="1" applyFont="1" applyFill="1" applyBorder="1" applyAlignment="1" applyProtection="1">
      <alignment horizontal="right" vertical="top"/>
      <protection/>
    </xf>
    <xf numFmtId="2" fontId="49" fillId="33" borderId="0" xfId="0" applyNumberFormat="1" applyFont="1" applyFill="1" applyBorder="1" applyAlignment="1" applyProtection="1">
      <alignment vertical="top"/>
      <protection/>
    </xf>
    <xf numFmtId="2" fontId="49" fillId="33" borderId="0" xfId="0" applyNumberFormat="1" applyFont="1" applyFill="1" applyBorder="1" applyAlignment="1" applyProtection="1">
      <alignment vertical="top" wrapText="1"/>
      <protection/>
    </xf>
    <xf numFmtId="0" fontId="48" fillId="33" borderId="0" xfId="0" applyFont="1" applyFill="1" applyBorder="1" applyAlignment="1" applyProtection="1">
      <alignment vertical="top"/>
      <protection/>
    </xf>
    <xf numFmtId="0" fontId="4" fillId="33" borderId="0" xfId="0" applyFont="1" applyFill="1" applyBorder="1" applyAlignment="1" applyProtection="1">
      <alignment/>
      <protection/>
    </xf>
    <xf numFmtId="0" fontId="49" fillId="33" borderId="0" xfId="0" applyFont="1" applyFill="1" applyBorder="1" applyAlignment="1" applyProtection="1">
      <alignment/>
      <protection/>
    </xf>
    <xf numFmtId="172" fontId="54" fillId="33" borderId="13" xfId="0" applyNumberFormat="1" applyFont="1" applyFill="1" applyBorder="1" applyAlignment="1" applyProtection="1">
      <alignment horizontal="center" vertical="center"/>
      <protection/>
    </xf>
    <xf numFmtId="172" fontId="54" fillId="33" borderId="0" xfId="0" applyNumberFormat="1" applyFont="1" applyFill="1" applyBorder="1" applyAlignment="1" applyProtection="1">
      <alignment horizontal="center" vertical="center"/>
      <protection/>
    </xf>
    <xf numFmtId="0" fontId="51" fillId="33" borderId="15" xfId="0" applyFont="1" applyFill="1" applyBorder="1" applyAlignment="1" applyProtection="1">
      <alignment horizontal="center" vertical="center" wrapText="1"/>
      <protection/>
    </xf>
    <xf numFmtId="0" fontId="49" fillId="33" borderId="0" xfId="0" applyNumberFormat="1" applyFont="1" applyFill="1" applyBorder="1" applyAlignment="1" applyProtection="1">
      <alignment/>
      <protection/>
    </xf>
    <xf numFmtId="172" fontId="49" fillId="33" borderId="0" xfId="0" applyNumberFormat="1" applyFont="1" applyFill="1" applyBorder="1" applyAlignment="1" applyProtection="1">
      <alignment/>
      <protection/>
    </xf>
    <xf numFmtId="172" fontId="51" fillId="0" borderId="0" xfId="0" applyNumberFormat="1" applyFont="1" applyFill="1" applyBorder="1" applyAlignment="1" applyProtection="1">
      <alignment vertical="center"/>
      <protection/>
    </xf>
    <xf numFmtId="3" fontId="51" fillId="0" borderId="0" xfId="0" applyNumberFormat="1" applyFont="1" applyFill="1" applyBorder="1" applyAlignment="1" applyProtection="1">
      <alignment vertical="center"/>
      <protection/>
    </xf>
    <xf numFmtId="0" fontId="50" fillId="0" borderId="0" xfId="0" applyFont="1" applyFill="1" applyBorder="1" applyAlignment="1" applyProtection="1">
      <alignment horizontal="left" wrapText="1"/>
      <protection/>
    </xf>
    <xf numFmtId="0" fontId="48" fillId="33" borderId="0" xfId="0" applyFont="1" applyFill="1" applyBorder="1" applyAlignment="1" applyProtection="1">
      <alignment horizontal="center"/>
      <protection/>
    </xf>
    <xf numFmtId="0" fontId="49" fillId="34" borderId="0" xfId="0" applyFont="1" applyFill="1" applyBorder="1" applyAlignment="1" applyProtection="1">
      <alignment horizontal="left"/>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0" fontId="49" fillId="33" borderId="18" xfId="0" applyFont="1" applyFill="1" applyBorder="1" applyAlignment="1" applyProtection="1">
      <alignment horizontal="center" vertical="center"/>
      <protection/>
    </xf>
    <xf numFmtId="0" fontId="49" fillId="33" borderId="19" xfId="0" applyFont="1" applyFill="1" applyBorder="1" applyAlignment="1" applyProtection="1">
      <alignment horizontal="center" vertical="center"/>
      <protection/>
    </xf>
    <xf numFmtId="0" fontId="49" fillId="33" borderId="20" xfId="0" applyFont="1" applyFill="1" applyBorder="1" applyAlignment="1" applyProtection="1">
      <alignment horizontal="center" vertical="center"/>
      <protection/>
    </xf>
    <xf numFmtId="0" fontId="49" fillId="33" borderId="21" xfId="0" applyFont="1" applyFill="1" applyBorder="1" applyAlignment="1" applyProtection="1">
      <alignment horizontal="center" vertical="center"/>
      <protection/>
    </xf>
    <xf numFmtId="0" fontId="48" fillId="33" borderId="11" xfId="0" applyFont="1" applyFill="1" applyBorder="1" applyAlignment="1" applyProtection="1">
      <alignment horizontal="center" vertical="center"/>
      <protection/>
    </xf>
    <xf numFmtId="0" fontId="48" fillId="33" borderId="22"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wrapText="1"/>
      <protection/>
    </xf>
    <xf numFmtId="172" fontId="55" fillId="35" borderId="0" xfId="0" applyNumberFormat="1" applyFont="1" applyFill="1" applyBorder="1" applyAlignment="1" applyProtection="1">
      <alignment horizontal="center" vertical="center"/>
      <protection/>
    </xf>
    <xf numFmtId="0" fontId="56" fillId="0" borderId="0" xfId="0" applyFont="1" applyFill="1" applyBorder="1" applyAlignment="1" applyProtection="1">
      <alignment horizontal="left" vertical="center" wrapText="1"/>
      <protection/>
    </xf>
    <xf numFmtId="0" fontId="50" fillId="0" borderId="0" xfId="0" applyFont="1" applyFill="1" applyBorder="1" applyAlignment="1" applyProtection="1">
      <alignment horizontal="left" wrapText="1"/>
      <protection/>
    </xf>
    <xf numFmtId="172" fontId="50" fillId="34"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wrapText="1"/>
      <protection/>
    </xf>
    <xf numFmtId="173" fontId="50" fillId="34" borderId="0" xfId="0" applyNumberFormat="1" applyFont="1" applyFill="1" applyBorder="1" applyAlignment="1" applyProtection="1">
      <alignment horizontal="center" vertical="center"/>
      <protection locked="0"/>
    </xf>
    <xf numFmtId="0" fontId="50" fillId="34" borderId="0" xfId="0" applyFont="1" applyFill="1" applyBorder="1" applyAlignment="1" applyProtection="1">
      <alignment horizontal="left" vertical="center" wrapText="1"/>
      <protection locked="0"/>
    </xf>
    <xf numFmtId="0" fontId="51" fillId="34" borderId="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1">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rgb="FFFF0000"/>
      </font>
    </dxf>
    <dxf>
      <font>
        <name val="Cambria"/>
        <color theme="2"/>
      </font>
      <fill>
        <patternFill patternType="solid">
          <fgColor theme="0"/>
          <bgColor theme="2"/>
        </patternFill>
      </fill>
    </dxf>
    <dxf>
      <font>
        <name val="Cambria"/>
        <color theme="2"/>
      </font>
      <fill>
        <patternFill>
          <bgColor theme="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2"/>
      </font>
      <fill>
        <patternFill>
          <bgColor theme="2"/>
        </patternFill>
      </fill>
      <border/>
    </dxf>
    <dxf>
      <font>
        <color theme="2"/>
      </font>
      <fill>
        <patternFill patternType="solid">
          <fgColor theme="0"/>
          <bgColor theme="2"/>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4095750</xdr:colOff>
      <xdr:row>1</xdr:row>
      <xdr:rowOff>123825</xdr:rowOff>
    </xdr:to>
    <xdr:pic>
      <xdr:nvPicPr>
        <xdr:cNvPr id="1" name="Picture 1" descr="rebri_banner.gif"/>
        <xdr:cNvPicPr preferRelativeResize="1">
          <a:picLocks noChangeAspect="1"/>
        </xdr:cNvPicPr>
      </xdr:nvPicPr>
      <xdr:blipFill>
        <a:blip r:embed="rId1"/>
        <a:srcRect l="2665" t="13749" r="1609" b="16250"/>
        <a:stretch>
          <a:fillRect/>
        </a:stretch>
      </xdr:blipFill>
      <xdr:spPr>
        <a:xfrm>
          <a:off x="581025" y="0"/>
          <a:ext cx="409575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1009650</xdr:colOff>
      <xdr:row>0</xdr:row>
      <xdr:rowOff>523875</xdr:rowOff>
    </xdr:to>
    <xdr:pic>
      <xdr:nvPicPr>
        <xdr:cNvPr id="1" name="Picture 2" descr="rebri_banner.gif"/>
        <xdr:cNvPicPr preferRelativeResize="1">
          <a:picLocks noChangeAspect="1"/>
        </xdr:cNvPicPr>
      </xdr:nvPicPr>
      <xdr:blipFill>
        <a:blip r:embed="rId1"/>
        <a:srcRect l="2665" t="13749" r="1609" b="16250"/>
        <a:stretch>
          <a:fillRect/>
        </a:stretch>
      </xdr:blipFill>
      <xdr:spPr>
        <a:xfrm>
          <a:off x="581025" y="0"/>
          <a:ext cx="41052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5"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5"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800100</xdr:colOff>
      <xdr:row>1</xdr:row>
      <xdr:rowOff>28575</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9525" cy="561975"/>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790575</xdr:colOff>
      <xdr:row>1</xdr:row>
      <xdr:rowOff>38100</xdr:rowOff>
    </xdr:to>
    <xdr:pic>
      <xdr:nvPicPr>
        <xdr:cNvPr id="1" name="Picture 3" descr="rebri_banner.gif"/>
        <xdr:cNvPicPr preferRelativeResize="1">
          <a:picLocks noChangeAspect="1"/>
        </xdr:cNvPicPr>
      </xdr:nvPicPr>
      <xdr:blipFill>
        <a:blip r:embed="rId1"/>
        <a:srcRect l="2665" t="13749" r="1609" b="16250"/>
        <a:stretch>
          <a:fillRect/>
        </a:stretch>
      </xdr:blipFill>
      <xdr:spPr>
        <a:xfrm>
          <a:off x="609600" y="0"/>
          <a:ext cx="3810000" cy="571500"/>
        </a:xfrm>
        <a:prstGeom prst="rect">
          <a:avLst/>
        </a:prstGeom>
        <a:noFill/>
        <a:ln w="9525" cmpd="sng">
          <a:noFill/>
        </a:ln>
      </xdr:spPr>
    </xdr:pic>
    <xdr:clientData/>
  </xdr:twoCellAnchor>
  <xdr:twoCellAnchor editAs="oneCell">
    <xdr:from>
      <xdr:col>4</xdr:col>
      <xdr:colOff>1304925</xdr:colOff>
      <xdr:row>10</xdr:row>
      <xdr:rowOff>219075</xdr:rowOff>
    </xdr:from>
    <xdr:to>
      <xdr:col>5</xdr:col>
      <xdr:colOff>1562100</xdr:colOff>
      <xdr:row>17</xdr:row>
      <xdr:rowOff>0</xdr:rowOff>
    </xdr:to>
    <xdr:pic>
      <xdr:nvPicPr>
        <xdr:cNvPr id="2" name="Picture 2" descr="C:\Documents and Settings\branzjcb\Local Settings\Temporary Internet Files\Content.Outlook\C6ARAFU5\rebri_4975 (2).gif"/>
        <xdr:cNvPicPr preferRelativeResize="1">
          <a:picLocks noChangeAspect="1"/>
        </xdr:cNvPicPr>
      </xdr:nvPicPr>
      <xdr:blipFill>
        <a:blip r:embed="rId2"/>
        <a:stretch>
          <a:fillRect/>
        </a:stretch>
      </xdr:blipFill>
      <xdr:spPr>
        <a:xfrm>
          <a:off x="4933950" y="2438400"/>
          <a:ext cx="15716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FF0000"/>
  </sheetPr>
  <dimension ref="B3:C49"/>
  <sheetViews>
    <sheetView showGridLines="0" showRowColHeaders="0" view="pageLayout" zoomScaleSheetLayoutView="100" workbookViewId="0" topLeftCell="A13">
      <selection activeCell="B25" sqref="B25"/>
    </sheetView>
  </sheetViews>
  <sheetFormatPr defaultColWidth="9.140625" defaultRowHeight="15"/>
  <cols>
    <col min="1" max="1" width="8.7109375" style="1" customWidth="1"/>
    <col min="2" max="2" width="87.28125" style="1" customWidth="1"/>
    <col min="3" max="3" width="6.421875" style="1" customWidth="1"/>
    <col min="4" max="4" width="23.8515625" style="1" customWidth="1"/>
    <col min="5" max="5" width="17.00390625" style="1" bestFit="1" customWidth="1"/>
    <col min="6" max="6" width="25.00390625" style="1" customWidth="1"/>
    <col min="7" max="7" width="27.421875" style="1" customWidth="1"/>
    <col min="8" max="8" width="25.421875" style="1" customWidth="1"/>
    <col min="9" max="9" width="15.7109375" style="1" bestFit="1" customWidth="1"/>
    <col min="10" max="10" width="17.28125" style="1" bestFit="1" customWidth="1"/>
    <col min="11" max="11" width="16.8515625" style="1" bestFit="1" customWidth="1"/>
    <col min="12" max="12" width="23.28125" style="1" bestFit="1" customWidth="1"/>
    <col min="13" max="13" width="17.140625" style="1" customWidth="1"/>
    <col min="14" max="14" width="25.00390625" style="1" bestFit="1" customWidth="1"/>
    <col min="15" max="15" width="18.421875" style="1" customWidth="1"/>
    <col min="16" max="16384" width="9.140625" style="1" customWidth="1"/>
  </cols>
  <sheetData>
    <row r="1" ht="31.5" customHeight="1"/>
    <row r="2" ht="12.75"/>
    <row r="3" spans="2:3" ht="22.5" customHeight="1">
      <c r="B3" s="5" t="s">
        <v>20</v>
      </c>
      <c r="C3" s="3"/>
    </row>
    <row r="4" spans="2:3" ht="12.75">
      <c r="B4" s="5"/>
      <c r="C4" s="4"/>
    </row>
    <row r="5" ht="108" customHeight="1">
      <c r="B5" s="6" t="s">
        <v>68</v>
      </c>
    </row>
    <row r="6" ht="12.75">
      <c r="B6" s="6"/>
    </row>
    <row r="7" s="2" customFormat="1" ht="12.75">
      <c r="B7" s="7" t="s">
        <v>19</v>
      </c>
    </row>
    <row r="8" s="2" customFormat="1" ht="12.75">
      <c r="B8" s="6"/>
    </row>
    <row r="9" s="2" customFormat="1" ht="25.5">
      <c r="B9" s="30" t="s">
        <v>69</v>
      </c>
    </row>
    <row r="10" s="2" customFormat="1" ht="12.75">
      <c r="B10" s="29"/>
    </row>
    <row r="11" s="2" customFormat="1" ht="51.75">
      <c r="B11" s="30" t="s">
        <v>70</v>
      </c>
    </row>
    <row r="12" s="2" customFormat="1" ht="12.75">
      <c r="B12" s="29"/>
    </row>
    <row r="13" s="2" customFormat="1" ht="39">
      <c r="B13" s="30" t="s">
        <v>64</v>
      </c>
    </row>
    <row r="14" s="2" customFormat="1" ht="12.75">
      <c r="B14" s="6"/>
    </row>
    <row r="15" s="2" customFormat="1" ht="15">
      <c r="B15" s="30" t="s">
        <v>71</v>
      </c>
    </row>
    <row r="16" s="2" customFormat="1" ht="12.75">
      <c r="B16" s="6"/>
    </row>
    <row r="17" s="2" customFormat="1" ht="12.75">
      <c r="B17" s="4"/>
    </row>
    <row r="18" s="2" customFormat="1" ht="12.75"/>
    <row r="19" s="2" customFormat="1" ht="12.75"/>
    <row r="20" s="2" customFormat="1" ht="12.75">
      <c r="B20" s="1"/>
    </row>
    <row r="21" s="2" customFormat="1" ht="12.75">
      <c r="B21" s="1"/>
    </row>
    <row r="22" s="2" customFormat="1" ht="12.75">
      <c r="B22" s="1"/>
    </row>
    <row r="23" s="2" customFormat="1" ht="12.75">
      <c r="B23" s="1"/>
    </row>
    <row r="24" s="2" customFormat="1" ht="12.75"/>
    <row r="25" s="2" customFormat="1" ht="12.75"/>
    <row r="26" s="2" customFormat="1" ht="12.75"/>
    <row r="27" s="2" customFormat="1" ht="12.75"/>
    <row r="28" s="2" customFormat="1" ht="12.75"/>
    <row r="29" s="2" customFormat="1" ht="12.75" hidden="1"/>
    <row r="30" s="2" customFormat="1" ht="12.75" hidden="1"/>
    <row r="31" s="2" customFormat="1" ht="12.75" hidden="1"/>
    <row r="32" s="2" customFormat="1" ht="12.75" hidden="1"/>
    <row r="33" s="2" customFormat="1" ht="12.75" hidden="1"/>
    <row r="34" s="2" customFormat="1" ht="12.75" hidden="1"/>
    <row r="35" s="2" customFormat="1" ht="12.75" hidden="1"/>
    <row r="36" s="2" customFormat="1" ht="12.75" hidden="1"/>
    <row r="37" s="2" customFormat="1" ht="12.75" hidden="1"/>
    <row r="38" s="2" customFormat="1" ht="12.75" hidden="1"/>
    <row r="39" s="2" customFormat="1" ht="12.75" hidden="1"/>
    <row r="40" s="2" customFormat="1" ht="12.75" hidden="1"/>
    <row r="41" s="2" customFormat="1" ht="12.75" hidden="1"/>
    <row r="42" s="2" customFormat="1" ht="12.75"/>
    <row r="43" s="2" customFormat="1" ht="12.75"/>
    <row r="44" s="2" customFormat="1" ht="12.75"/>
    <row r="45" s="2" customFormat="1" ht="12.75"/>
    <row r="46" s="2" customFormat="1" ht="12.75"/>
    <row r="47" s="2" customFormat="1" ht="12.75"/>
    <row r="48" s="2" customFormat="1" ht="12.75"/>
    <row r="49" ht="12.75">
      <c r="B49" s="2"/>
    </row>
  </sheetData>
  <sheetProtection password="E9FB" sheet="1" selectLockedCells="1" selectUnlockedCells="1"/>
  <printOptions/>
  <pageMargins left="0.7" right="0.7" top="0.75" bottom="0.75" header="0.3" footer="0.3"/>
  <pageSetup horizontalDpi="600" verticalDpi="600" orientation="portrait" paperSize="9"/>
  <headerFooter>
    <oddHeader>&amp;C&amp;F</oddHeader>
    <oddFooter>&amp;L
© BRANZ Ltd 2009</oddFooter>
  </headerFooter>
  <drawing r:id="rId1"/>
</worksheet>
</file>

<file path=xl/worksheets/sheet10.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33">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0</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6</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v>
      </c>
      <c r="C26" s="81"/>
      <c r="D26" s="12"/>
      <c r="E26" s="79" t="str">
        <f>IF(B24="No","Ignore these cells","Cost to transport materials to reclamation facility per 100 kg. (May be part of skip hire fee, so enter '0' if cost covered under 'storage'.)")</f>
        <v>Ignore these cells</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v>
      </c>
      <c r="C32" s="81"/>
      <c r="E32" s="79" t="str">
        <f>IF(B24="No","Ignore these cells","Cost in $ spent per 100kg finding responsible destination for material. Enter '0' if no time spent above time for sending to land/cleanfill.")</f>
        <v>Ignore these cells</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v>
      </c>
      <c r="C41" s="81"/>
      <c r="E41" s="79" t="str">
        <f>IF(B24="No","Ignore these cells","Price received per 100 kg of materal including any impurities or co-mingled material. Enter '0' if there is no payment made for the material.")</f>
        <v>Ignore these cells</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v>
      </c>
      <c r="C44" s="81"/>
      <c r="E44" s="79" t="str">
        <f>IF(B24="No","Ignore these cells","Per 100kg. Typically 0, but allows for fees received for not landfilling/cleanfilling material by agreement with local authorities.")</f>
        <v>Ignore these cells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NO RECYCLING POSSIBLE</v>
      </c>
      <c r="C47" s="76"/>
      <c r="D47" s="9"/>
      <c r="E47" s="76" t="s">
        <v>31</v>
      </c>
      <c r="F47" s="76"/>
      <c r="G47" s="10"/>
      <c r="H47" s="17"/>
      <c r="I47" s="12"/>
      <c r="J47" s="22"/>
      <c r="K47" s="22"/>
      <c r="L47" s="22"/>
    </row>
    <row r="48" spans="2:12" ht="17.25" customHeight="1">
      <c r="B48" s="77" t="str">
        <f>IF(B24="No","Nil",IF(J72&gt;=G61,(J72-G61),(G61-J72)))</f>
        <v>Nil</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Send the Insulation materials to landfill/cleanfill</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t="str">
        <f>IF(B24="No","Not possible",(IF(B9="Yes",((B6/100)*(B12*B15)+((B18/100)*(B21+B27+B33))),(B6/100*(B21+B27+B33)))))</f>
        <v>Not possible</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t="str">
        <f>IF(B24="No","Not possible",IF(B9="Yes",B18/100,B6/100)*(B42+B45))</f>
        <v>Not possible</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rowBreaks count="1" manualBreakCount="1">
    <brk id="50" min="1" max="5" man="1"/>
  </rowBreaks>
  <drawing r:id="rId1"/>
</worksheet>
</file>

<file path=xl/worksheets/sheet11.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1">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10</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Metals - agglomerated</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drawing r:id="rId1"/>
</worksheet>
</file>

<file path=xl/worksheets/sheet12.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30">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49</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6</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v>
      </c>
      <c r="C26" s="81"/>
      <c r="D26" s="12"/>
      <c r="E26" s="79" t="str">
        <f>IF(B24="No","Ignore these cells","Cost to transport materials to reclamation facility per 100 kg. (May be part of skip hire fee, so enter '0' if cost covered under 'storage'.)")</f>
        <v>Ignore these cells</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v>
      </c>
      <c r="C32" s="81"/>
      <c r="E32" s="79" t="str">
        <f>IF(B24="No","Ignore these cells","Cost in $ spent per 100kg finding responsible destination for material. Enter '0' if no time spent above time for sending to land/cleanfill.")</f>
        <v>Ignore these cells</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v>
      </c>
      <c r="C41" s="81"/>
      <c r="E41" s="79" t="str">
        <f>IF(B24="No","Ignore these cells","Price received per 100 kg of materal including any impurities or co-mingled material. Enter '0' if there is no payment made for the material.")</f>
        <v>Ignore these cells</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v>
      </c>
      <c r="C44" s="81"/>
      <c r="E44" s="79" t="str">
        <f>IF(B24="No","Ignore these cells","Per 100kg. Typically 0, but allows for fees received for not landfilling/cleanfilling material by agreement with local authorities.")</f>
        <v>Ignore these cells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NO RECYCLING POSSIBLE</v>
      </c>
      <c r="C47" s="76"/>
      <c r="D47" s="9"/>
      <c r="E47" s="76" t="s">
        <v>31</v>
      </c>
      <c r="F47" s="76"/>
      <c r="G47" s="10"/>
      <c r="H47" s="17"/>
      <c r="I47" s="12"/>
      <c r="J47" s="22"/>
      <c r="K47" s="22"/>
      <c r="L47" s="22"/>
    </row>
    <row r="48" spans="2:12" ht="17.25" customHeight="1">
      <c r="B48" s="77" t="str">
        <f>IF(B24="No","Nil",IF(J72&gt;=G61,(J72-G61),(G61-J72)))</f>
        <v>Nil</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Send the Organic material (plant material, food) to landfill/cleanfill</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t="str">
        <f>IF(B24="No","Not possible",(IF(B9="Yes",((B6/100)*(B12*B15)+((B18/100)*(B21+B27+B33))),(B6/100*(B21+B27+B33)))))</f>
        <v>Not possible</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t="str">
        <f>IF(B24="No","Not possible",IF(B9="Yes",B18/100,B6/100)*(B42+B45))</f>
        <v>Not possible</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drawing r:id="rId1"/>
</worksheet>
</file>

<file path=xl/worksheets/sheet13.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3">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11</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Paper</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drawing r:id="rId1"/>
</worksheet>
</file>

<file path=xl/worksheets/sheet14.xml><?xml version="1.0" encoding="utf-8"?>
<worksheet xmlns="http://schemas.openxmlformats.org/spreadsheetml/2006/main" xmlns:r="http://schemas.openxmlformats.org/officeDocument/2006/relationships">
  <dimension ref="B1:T102"/>
  <sheetViews>
    <sheetView showGridLines="0" showRowColHeaders="0" tabSelected="1" view="pageLayout" zoomScaleSheetLayoutView="100" workbookViewId="0" topLeftCell="A25">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12</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Plasterboard</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98"/>
  <headerFooter>
    <oddFooter>&amp;L
© BRANZ Ltd 2009</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B2:M22"/>
  <sheetViews>
    <sheetView showGridLines="0" showRowColHeaders="0" view="pageLayout" zoomScaleSheetLayoutView="100" workbookViewId="0" topLeftCell="A7">
      <selection activeCell="D4" sqref="D4"/>
    </sheetView>
  </sheetViews>
  <sheetFormatPr defaultColWidth="9.140625" defaultRowHeight="15"/>
  <cols>
    <col min="1" max="1" width="8.7109375" style="34" customWidth="1"/>
    <col min="2" max="2" width="8.28125" style="34" customWidth="1"/>
    <col min="3" max="3" width="38.140625" style="34" customWidth="1"/>
    <col min="4" max="4" width="17.8515625" style="34" customWidth="1"/>
    <col min="5" max="6" width="11.7109375" style="34" customWidth="1"/>
    <col min="7" max="7" width="25.00390625" style="34" customWidth="1"/>
    <col min="8" max="9" width="14.7109375" style="34" hidden="1" customWidth="1"/>
    <col min="10" max="10" width="15.7109375" style="34" hidden="1" customWidth="1"/>
    <col min="11" max="11" width="17.28125" style="34" hidden="1" customWidth="1"/>
    <col min="12" max="12" width="16.8515625" style="34" bestFit="1" customWidth="1"/>
    <col min="13" max="13" width="23.28125" style="34" bestFit="1" customWidth="1"/>
    <col min="14" max="14" width="17.140625" style="34" customWidth="1"/>
    <col min="15" max="15" width="25.00390625" style="34" bestFit="1" customWidth="1"/>
    <col min="16" max="16" width="18.421875" style="34" customWidth="1"/>
    <col min="17" max="16384" width="9.140625" style="34" customWidth="1"/>
  </cols>
  <sheetData>
    <row r="1" ht="43.5" customHeight="1"/>
    <row r="2" spans="2:6" ht="24.75" customHeight="1">
      <c r="B2" s="67" t="s">
        <v>22</v>
      </c>
      <c r="C2" s="67"/>
      <c r="D2" s="67"/>
      <c r="E2" s="67"/>
      <c r="F2" s="67"/>
    </row>
    <row r="3" spans="3:5" ht="24.75" customHeight="1">
      <c r="C3" s="66"/>
      <c r="D3" s="66"/>
      <c r="E3" s="66"/>
    </row>
    <row r="4" spans="2:6" ht="24.75" customHeight="1">
      <c r="B4" s="74" t="s">
        <v>72</v>
      </c>
      <c r="C4" s="75"/>
      <c r="D4" s="33">
        <v>12</v>
      </c>
      <c r="F4" s="35"/>
    </row>
    <row r="5" s="36" customFormat="1" ht="24.75" customHeight="1"/>
    <row r="6" spans="2:11" s="36" customFormat="1" ht="24.75" customHeight="1">
      <c r="B6" s="37" t="s">
        <v>21</v>
      </c>
      <c r="C6" s="38" t="s">
        <v>14</v>
      </c>
      <c r="D6" s="39" t="s">
        <v>61</v>
      </c>
      <c r="E6" s="39" t="s">
        <v>66</v>
      </c>
      <c r="F6" s="39" t="s">
        <v>67</v>
      </c>
      <c r="H6" s="40" t="str">
        <f>'Material 1'!G59</f>
        <v> Recyling cost</v>
      </c>
      <c r="I6" s="40" t="str">
        <f>'Material 1'!J70</f>
        <v> Return on recycling</v>
      </c>
      <c r="J6" s="40" t="str">
        <f>'Material 1'!G63</f>
        <v>Land/Cleanfill cost</v>
      </c>
      <c r="K6" s="40" t="s">
        <v>18</v>
      </c>
    </row>
    <row r="7" spans="2:10" s="36" customFormat="1" ht="13.5" customHeight="1">
      <c r="B7" s="41"/>
      <c r="C7" s="42"/>
      <c r="D7" s="43"/>
      <c r="E7" s="44"/>
      <c r="F7" s="45"/>
      <c r="G7" s="46"/>
      <c r="H7" s="47"/>
      <c r="I7" s="48"/>
      <c r="J7" s="48"/>
    </row>
    <row r="8" spans="2:11" s="36" customFormat="1" ht="24" customHeight="1">
      <c r="B8" s="49">
        <v>1</v>
      </c>
      <c r="C8" s="50" t="str">
        <f>'Material 1'!$B$3</f>
        <v>Aluminium</v>
      </c>
      <c r="D8" s="51" t="str">
        <f aca="true" t="shared" si="0" ref="D8:D19">IF(H8="Not possible","Landfill/Cleanfill",IF(OR(I8&gt;=H8,H8-I8&lt;=J8)=TRUE,"Recycle","Landfill/Cleanfill"))</f>
        <v>Landfill/Cleanfill</v>
      </c>
      <c r="E8" s="52">
        <f>IF($D8="Recycle",IF(H8&gt;I8,H8-I8,0),J8)</f>
        <v>7.52</v>
      </c>
      <c r="F8" s="52">
        <f>IF($D8="Recycle",IF(I8&gt;=H8,I8-H8,0),0)</f>
        <v>0</v>
      </c>
      <c r="G8" s="46"/>
      <c r="H8" s="53" t="str">
        <f>'Material 1'!$G$61</f>
        <v>Not possible</v>
      </c>
      <c r="I8" s="54" t="str">
        <f>'Material 1'!$J$72</f>
        <v>Not possible</v>
      </c>
      <c r="J8" s="54">
        <f>'Material 1'!$G$64</f>
        <v>7.52</v>
      </c>
      <c r="K8" s="55">
        <f>IF('Material 1'!$B$9="Yes",'Material 1'!$B$18,'Material 1'!$B$6)</f>
        <v>188</v>
      </c>
    </row>
    <row r="9" spans="2:11" s="36" customFormat="1" ht="24" customHeight="1">
      <c r="B9" s="49">
        <v>2</v>
      </c>
      <c r="C9" s="50" t="str">
        <f>'Material 2'!$B$3</f>
        <v>Brass</v>
      </c>
      <c r="D9" s="51" t="str">
        <f t="shared" si="0"/>
        <v>Recycle</v>
      </c>
      <c r="E9" s="52">
        <f aca="true" t="shared" si="1" ref="E9:E19">IF($D9="Recycle",IF(H9&gt;I9,H9-I9,0),J9)</f>
        <v>0</v>
      </c>
      <c r="F9" s="52">
        <f aca="true" t="shared" si="2" ref="F9:F19">IF($D9="Recycle",IF(I9&gt;=H9,I9-H9,0),0)</f>
        <v>0</v>
      </c>
      <c r="G9" s="46"/>
      <c r="H9" s="53">
        <f>'Material 2'!$G$61</f>
        <v>0</v>
      </c>
      <c r="I9" s="54">
        <f>'Material 2'!$J$72</f>
        <v>0</v>
      </c>
      <c r="J9" s="54">
        <f>'Material 2'!$G$64</f>
        <v>0</v>
      </c>
      <c r="K9" s="55">
        <f>IF('Material 2'!$B$9="Yes",'Material 2'!$B$18,'Material 2'!$B$6)</f>
        <v>5</v>
      </c>
    </row>
    <row r="10" spans="2:11" s="36" customFormat="1" ht="24" customHeight="1">
      <c r="B10" s="49">
        <v>3</v>
      </c>
      <c r="C10" s="50" t="str">
        <f>'Material 3'!$B$3</f>
        <v>Brick (clay-based) pavers, flagstones, tiles, pipes</v>
      </c>
      <c r="D10" s="51" t="str">
        <f t="shared" si="0"/>
        <v>Recycle</v>
      </c>
      <c r="E10" s="52">
        <f t="shared" si="1"/>
        <v>0</v>
      </c>
      <c r="F10" s="52">
        <f t="shared" si="2"/>
        <v>0</v>
      </c>
      <c r="G10" s="46"/>
      <c r="H10" s="53">
        <f>'Material 3'!$G$61</f>
        <v>0</v>
      </c>
      <c r="I10" s="54">
        <f>'Material 3'!$J$72</f>
        <v>0</v>
      </c>
      <c r="J10" s="54">
        <f>'Material 3'!$G$64</f>
        <v>0</v>
      </c>
      <c r="K10" s="55">
        <f>IF('Material 3'!$B$9="Yes",'Material 3'!$B$18,'Material 3'!$B$6)</f>
        <v>0</v>
      </c>
    </row>
    <row r="11" spans="2:11" s="36" customFormat="1" ht="24" customHeight="1">
      <c r="B11" s="49">
        <v>4</v>
      </c>
      <c r="C11" s="50" t="str">
        <f>'Material 4'!$B$3</f>
        <v>Cleanfill (soil, rock, clay)</v>
      </c>
      <c r="D11" s="51" t="str">
        <f t="shared" si="0"/>
        <v>Recycle</v>
      </c>
      <c r="E11" s="52">
        <f t="shared" si="1"/>
        <v>0</v>
      </c>
      <c r="F11" s="52">
        <f t="shared" si="2"/>
        <v>0</v>
      </c>
      <c r="G11" s="46"/>
      <c r="H11" s="53">
        <f>'Material 4'!$G$61</f>
        <v>0</v>
      </c>
      <c r="I11" s="54">
        <f>'Material 4'!$J$72</f>
        <v>0</v>
      </c>
      <c r="J11" s="54">
        <f>'Material 4'!$G$64</f>
        <v>0</v>
      </c>
      <c r="K11" s="55">
        <f>IF('Material 4'!$B$9="Yes",'Material 4'!$B$18,'Material 4'!$B$6)</f>
        <v>0</v>
      </c>
    </row>
    <row r="12" spans="2:11" s="36" customFormat="1" ht="24" customHeight="1">
      <c r="B12" s="49">
        <v>5</v>
      </c>
      <c r="C12" s="50" t="str">
        <f>'Material 5'!$B$3</f>
        <v>Concrete (cement-based) part blocks/rubble</v>
      </c>
      <c r="D12" s="51" t="str">
        <f t="shared" si="0"/>
        <v>Recycle</v>
      </c>
      <c r="E12" s="52">
        <f t="shared" si="1"/>
        <v>0</v>
      </c>
      <c r="F12" s="52">
        <f t="shared" si="2"/>
        <v>0</v>
      </c>
      <c r="G12" s="46"/>
      <c r="H12" s="53">
        <f>'Material 5'!$G$61</f>
        <v>0</v>
      </c>
      <c r="I12" s="54">
        <f>'Material 5'!$J$72</f>
        <v>0</v>
      </c>
      <c r="J12" s="54">
        <f>'Material 5'!$G$64</f>
        <v>0</v>
      </c>
      <c r="K12" s="55">
        <f>IF('Material 5'!$B$9="Yes",'Material 5'!$B$18,'Material 5'!$B$6)</f>
        <v>6</v>
      </c>
    </row>
    <row r="13" spans="2:11" s="36" customFormat="1" ht="24" customHeight="1">
      <c r="B13" s="49">
        <v>6</v>
      </c>
      <c r="C13" s="50" t="str">
        <f>'Material 6'!$B$3</f>
        <v>Glass</v>
      </c>
      <c r="D13" s="51" t="str">
        <f t="shared" si="0"/>
        <v>Recycle</v>
      </c>
      <c r="E13" s="52">
        <f t="shared" si="1"/>
        <v>0</v>
      </c>
      <c r="F13" s="52">
        <f t="shared" si="2"/>
        <v>0</v>
      </c>
      <c r="G13" s="46"/>
      <c r="H13" s="53">
        <f>'Material 6'!$G$61</f>
        <v>0</v>
      </c>
      <c r="I13" s="54">
        <f>'Material 6'!$J$72</f>
        <v>0</v>
      </c>
      <c r="J13" s="54">
        <f>'Material 6'!$G$64</f>
        <v>0</v>
      </c>
      <c r="K13" s="55">
        <f>IF('Material 6'!$B$9="Yes",'Material 6'!$B$18,'Material 6'!$B$6)</f>
        <v>0</v>
      </c>
    </row>
    <row r="14" spans="2:11" s="36" customFormat="1" ht="24" customHeight="1">
      <c r="B14" s="49">
        <v>7</v>
      </c>
      <c r="C14" s="50" t="str">
        <f>'Material 7'!$B$3</f>
        <v>Steel</v>
      </c>
      <c r="D14" s="51" t="str">
        <f t="shared" si="0"/>
        <v>Recycle</v>
      </c>
      <c r="E14" s="52">
        <f t="shared" si="1"/>
        <v>0</v>
      </c>
      <c r="F14" s="52">
        <f t="shared" si="2"/>
        <v>0</v>
      </c>
      <c r="G14" s="46"/>
      <c r="H14" s="53">
        <f>'Material 7'!$G$61</f>
        <v>0</v>
      </c>
      <c r="I14" s="54">
        <f>'Material 7'!$J$72</f>
        <v>0</v>
      </c>
      <c r="J14" s="54">
        <f>'Material 7'!$G$64</f>
        <v>0</v>
      </c>
      <c r="K14" s="55">
        <f>IF('Material 7'!$B$9="Yes",'Material 7'!$B$18,'Material 7'!$B$6)</f>
        <v>0</v>
      </c>
    </row>
    <row r="15" spans="2:11" s="36" customFormat="1" ht="24" customHeight="1">
      <c r="B15" s="49">
        <v>8</v>
      </c>
      <c r="C15" s="50" t="str">
        <f>'Material 8'!$B$3</f>
        <v>Insulation materials</v>
      </c>
      <c r="D15" s="51" t="str">
        <f t="shared" si="0"/>
        <v>Landfill/Cleanfill</v>
      </c>
      <c r="E15" s="52">
        <f t="shared" si="1"/>
        <v>0</v>
      </c>
      <c r="F15" s="52">
        <f t="shared" si="2"/>
        <v>0</v>
      </c>
      <c r="G15" s="46"/>
      <c r="H15" s="53" t="str">
        <f>'Material 8'!$G$61</f>
        <v>Not possible</v>
      </c>
      <c r="I15" s="54" t="str">
        <f>'Material 8'!$J$72</f>
        <v>Not possible</v>
      </c>
      <c r="J15" s="54">
        <f>'Material 8'!$G$64</f>
        <v>0</v>
      </c>
      <c r="K15" s="55">
        <f>IF('Material 8'!$B$9="Yes",'Material 8'!$B$18,'Material 8'!$B$6)</f>
        <v>0</v>
      </c>
    </row>
    <row r="16" spans="2:11" s="36" customFormat="1" ht="24" customHeight="1">
      <c r="B16" s="49">
        <v>9</v>
      </c>
      <c r="C16" s="50" t="str">
        <f>'Material 9'!$B$3</f>
        <v>Metals - agglomerated</v>
      </c>
      <c r="D16" s="51" t="str">
        <f t="shared" si="0"/>
        <v>Recycle</v>
      </c>
      <c r="E16" s="52">
        <f t="shared" si="1"/>
        <v>0</v>
      </c>
      <c r="F16" s="52">
        <f t="shared" si="2"/>
        <v>0</v>
      </c>
      <c r="G16" s="46"/>
      <c r="H16" s="53">
        <f>'Material 9'!$G$61</f>
        <v>0</v>
      </c>
      <c r="I16" s="54">
        <f>'Material 9'!$J$72</f>
        <v>0</v>
      </c>
      <c r="J16" s="54">
        <f>'Material 9'!$G$64</f>
        <v>0</v>
      </c>
      <c r="K16" s="55">
        <f>IF('Material 9'!$B$9="Yes",'Material 9'!$B$18,'Material 9'!$B$6)</f>
        <v>0</v>
      </c>
    </row>
    <row r="17" spans="2:11" s="36" customFormat="1" ht="24" customHeight="1">
      <c r="B17" s="49">
        <v>10</v>
      </c>
      <c r="C17" s="50" t="str">
        <f>'Material 10'!$B$3</f>
        <v>Organic material (plant material, food)</v>
      </c>
      <c r="D17" s="51" t="str">
        <f t="shared" si="0"/>
        <v>Landfill/Cleanfill</v>
      </c>
      <c r="E17" s="52">
        <f t="shared" si="1"/>
        <v>0</v>
      </c>
      <c r="F17" s="52">
        <f t="shared" si="2"/>
        <v>0</v>
      </c>
      <c r="G17" s="46"/>
      <c r="H17" s="53" t="str">
        <f>'Material 10'!$G$61</f>
        <v>Not possible</v>
      </c>
      <c r="I17" s="54" t="str">
        <f>'Material 10'!$J$72</f>
        <v>Not possible</v>
      </c>
      <c r="J17" s="54">
        <f>'Material 10'!$G$64</f>
        <v>0</v>
      </c>
      <c r="K17" s="55">
        <f>IF('Material 10'!$B$9="Yes",'Material 10'!$B$18,'Material 10'!$B$6)</f>
        <v>0</v>
      </c>
    </row>
    <row r="18" spans="2:11" s="36" customFormat="1" ht="24" customHeight="1">
      <c r="B18" s="49">
        <v>11</v>
      </c>
      <c r="C18" s="50" t="str">
        <f>'Material 11'!$B$3</f>
        <v>Paper</v>
      </c>
      <c r="D18" s="51" t="str">
        <f t="shared" si="0"/>
        <v>Recycle</v>
      </c>
      <c r="E18" s="52">
        <f t="shared" si="1"/>
        <v>0</v>
      </c>
      <c r="F18" s="52">
        <f t="shared" si="2"/>
        <v>0</v>
      </c>
      <c r="G18" s="46"/>
      <c r="H18" s="53">
        <f>'Material 11'!$G$61</f>
        <v>0</v>
      </c>
      <c r="I18" s="54">
        <f>'Material 11'!$J$72</f>
        <v>0</v>
      </c>
      <c r="J18" s="54">
        <f>'Material 11'!$G$64</f>
        <v>0</v>
      </c>
      <c r="K18" s="55">
        <f>IF('Material 11'!$B$9="Yes",'Material 11'!$B$18,'Material 11'!$B$6)</f>
        <v>0</v>
      </c>
    </row>
    <row r="19" spans="2:13" s="36" customFormat="1" ht="24" customHeight="1">
      <c r="B19" s="49">
        <v>12</v>
      </c>
      <c r="C19" s="50" t="str">
        <f>'Material 12'!$B$3</f>
        <v>Plasterboard</v>
      </c>
      <c r="D19" s="51" t="str">
        <f t="shared" si="0"/>
        <v>Recycle</v>
      </c>
      <c r="E19" s="52">
        <f t="shared" si="1"/>
        <v>0</v>
      </c>
      <c r="F19" s="52">
        <f t="shared" si="2"/>
        <v>0</v>
      </c>
      <c r="G19" s="56"/>
      <c r="H19" s="53">
        <f>'Material 12'!$G$61</f>
        <v>0</v>
      </c>
      <c r="I19" s="54">
        <f>'Material 12'!$J$72</f>
        <v>0</v>
      </c>
      <c r="J19" s="54">
        <f>'Material 12'!$G$64</f>
        <v>0</v>
      </c>
      <c r="K19" s="55">
        <f>IF('Material 12'!$B$9="Yes",'Material 12'!$B$18,'Material 12'!$B$6)</f>
        <v>0</v>
      </c>
      <c r="M19" s="57"/>
    </row>
    <row r="20" spans="2:7" s="57" customFormat="1" ht="24.75" customHeight="1">
      <c r="B20" s="68" t="s">
        <v>65</v>
      </c>
      <c r="C20" s="69"/>
      <c r="D20" s="70"/>
      <c r="E20" s="58">
        <f ca="1">SUM(E8:OFFSET(E7,$D$4,0))</f>
        <v>7.52</v>
      </c>
      <c r="F20" s="58">
        <f ca="1">SUM(F8:OFFSET(F7,$D$4,0))</f>
        <v>0</v>
      </c>
      <c r="G20" s="59"/>
    </row>
    <row r="21" spans="2:6" s="36" customFormat="1" ht="24.75" customHeight="1">
      <c r="B21" s="71"/>
      <c r="C21" s="72"/>
      <c r="D21" s="73"/>
      <c r="E21" s="60" t="s">
        <v>62</v>
      </c>
      <c r="F21" s="60" t="s">
        <v>63</v>
      </c>
    </row>
    <row r="22" spans="4:6" s="36" customFormat="1" ht="12.75">
      <c r="D22" s="57"/>
      <c r="E22" s="61"/>
      <c r="F22" s="62"/>
    </row>
    <row r="23" s="36" customFormat="1" ht="12.75"/>
    <row r="24" s="36" customFormat="1" ht="12.75"/>
    <row r="25" s="36" customFormat="1" ht="12.75"/>
    <row r="26" s="36" customFormat="1" ht="12.75"/>
    <row r="27" s="36" customFormat="1" ht="12.75"/>
    <row r="28" s="36" customFormat="1" ht="12.75"/>
    <row r="29" s="36" customFormat="1" ht="12.75"/>
    <row r="30" s="36" customFormat="1" ht="12.75"/>
    <row r="31" s="36" customFormat="1" ht="12.75"/>
    <row r="32" s="36" customFormat="1" ht="12.75"/>
    <row r="33" s="36" customFormat="1" ht="12.75"/>
    <row r="34" s="36" customFormat="1" ht="12.75"/>
    <row r="35" s="36" customFormat="1" ht="12.75"/>
    <row r="36" s="36" customFormat="1" ht="12.75"/>
    <row r="37" s="36" customFormat="1" ht="12.75" hidden="1"/>
    <row r="38" s="36" customFormat="1" ht="12.75" hidden="1"/>
    <row r="39" s="36" customFormat="1" ht="12.75" hidden="1"/>
    <row r="40" s="36" customFormat="1" ht="12.75" hidden="1"/>
    <row r="41" s="36" customFormat="1" ht="12.75" hidden="1"/>
    <row r="42" s="36" customFormat="1" ht="12.75" hidden="1"/>
    <row r="43" s="36" customFormat="1" ht="12.75" hidden="1"/>
    <row r="44" s="36" customFormat="1" ht="12.75" hidden="1"/>
    <row r="45" s="36" customFormat="1" ht="12.75" hidden="1"/>
    <row r="46" s="36" customFormat="1" ht="12.75" hidden="1"/>
    <row r="47" s="36" customFormat="1" ht="12.75" hidden="1"/>
    <row r="48" s="36" customFormat="1" ht="12.75" hidden="1"/>
    <row r="49" s="36" customFormat="1" ht="12.75" hidden="1"/>
    <row r="50" s="36" customFormat="1" ht="12.75"/>
    <row r="51" s="36" customFormat="1" ht="12.75"/>
    <row r="52" s="36" customFormat="1" ht="12.75"/>
    <row r="53" s="36" customFormat="1" ht="12.75"/>
    <row r="54" s="36" customFormat="1" ht="12.75"/>
    <row r="55" s="36" customFormat="1" ht="12.75"/>
    <row r="56" s="36" customFormat="1" ht="12.75"/>
  </sheetData>
  <sheetProtection password="E9FB" sheet="1" selectLockedCells="1"/>
  <mergeCells count="4">
    <mergeCell ref="C3:E3"/>
    <mergeCell ref="B2:F2"/>
    <mergeCell ref="B20:D21"/>
    <mergeCell ref="B4:C4"/>
  </mergeCells>
  <conditionalFormatting sqref="B9:F9">
    <cfRule type="expression" priority="1" dxfId="47">
      <formula>$D$4&lt;2</formula>
    </cfRule>
  </conditionalFormatting>
  <conditionalFormatting sqref="B10:F10">
    <cfRule type="expression" priority="2" dxfId="47">
      <formula>$D$4&lt;3</formula>
    </cfRule>
  </conditionalFormatting>
  <conditionalFormatting sqref="B11:F11">
    <cfRule type="expression" priority="3" dxfId="47">
      <formula>$D$4&lt;4</formula>
    </cfRule>
  </conditionalFormatting>
  <conditionalFormatting sqref="B12:F12">
    <cfRule type="expression" priority="4" dxfId="47">
      <formula>$D$4&lt;5</formula>
    </cfRule>
  </conditionalFormatting>
  <conditionalFormatting sqref="B13:F13">
    <cfRule type="expression" priority="5" dxfId="47">
      <formula>$D$4&lt;6</formula>
    </cfRule>
  </conditionalFormatting>
  <conditionalFormatting sqref="B14:F14">
    <cfRule type="expression" priority="6" dxfId="47">
      <formula>$D$4&lt;7</formula>
    </cfRule>
  </conditionalFormatting>
  <conditionalFormatting sqref="B15:F15">
    <cfRule type="expression" priority="7" dxfId="47">
      <formula>$D$4&lt;8</formula>
    </cfRule>
  </conditionalFormatting>
  <conditionalFormatting sqref="B17:F17">
    <cfRule type="expression" priority="9" dxfId="47">
      <formula>$D$4&lt;10</formula>
    </cfRule>
  </conditionalFormatting>
  <conditionalFormatting sqref="B18:F18">
    <cfRule type="expression" priority="10" dxfId="47">
      <formula>$D$4&lt;11</formula>
    </cfRule>
  </conditionalFormatting>
  <conditionalFormatting sqref="B19:F19">
    <cfRule type="expression" priority="11" dxfId="47">
      <formula>$D$4&lt;12</formula>
    </cfRule>
  </conditionalFormatting>
  <conditionalFormatting sqref="B16:F16">
    <cfRule type="expression" priority="8" dxfId="47">
      <formula>$D$4&lt;9</formula>
    </cfRule>
  </conditionalFormatting>
  <dataValidations count="1">
    <dataValidation type="whole" allowBlank="1" showInputMessage="1" showErrorMessage="1" promptTitle="Number of Materials" errorTitle="Number of materials" error="Nuber of materials is not between 1 and 12" sqref="D4">
      <formula1>0</formula1>
      <formula2>12</formula2>
    </dataValidation>
  </dataValidations>
  <printOptions/>
  <pageMargins left="0.7" right="0.66" top="0.75" bottom="0.75" header="0.3" footer="0.3"/>
  <pageSetup horizontalDpi="600" verticalDpi="600" orientation="portrait" paperSize="9"/>
  <headerFooter>
    <oddHeader>&amp;C&amp;F</oddHeader>
    <oddFooter>&amp;L
© BRANZ Ltd 2009&amp;C&amp;A</oddFooter>
  </headerFooter>
  <drawing r:id="rId1"/>
</worksheet>
</file>

<file path=xl/worksheets/sheet3.xml><?xml version="1.0" encoding="utf-8"?>
<worksheet xmlns="http://schemas.openxmlformats.org/spreadsheetml/2006/main" xmlns:r="http://schemas.openxmlformats.org/officeDocument/2006/relationships">
  <dimension ref="B1:T102"/>
  <sheetViews>
    <sheetView view="pageLayout" zoomScaleSheetLayoutView="100" workbookViewId="0" topLeftCell="A35">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32"/>
    </row>
    <row r="3" spans="2:7" ht="17.25" customHeight="1">
      <c r="B3" s="83" t="s">
        <v>3</v>
      </c>
      <c r="C3" s="83"/>
      <c r="D3" s="14"/>
      <c r="E3" s="79"/>
      <c r="F3" s="79"/>
      <c r="G3" s="32"/>
    </row>
    <row r="4" spans="2:7" ht="9.75" customHeight="1">
      <c r="B4" s="12"/>
      <c r="C4" s="12"/>
      <c r="D4" s="12"/>
      <c r="E4" s="12"/>
      <c r="F4" s="12"/>
      <c r="G4" s="12"/>
    </row>
    <row r="5" spans="2:6" ht="17.25" customHeight="1">
      <c r="B5" s="81" t="s">
        <v>43</v>
      </c>
      <c r="C5" s="81"/>
      <c r="E5" s="79" t="s">
        <v>32</v>
      </c>
      <c r="F5" s="79"/>
    </row>
    <row r="6" spans="2:7" ht="17.25" customHeight="1">
      <c r="B6" s="15">
        <v>200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188</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3</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6</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v>
      </c>
      <c r="C26" s="81"/>
      <c r="D26" s="12"/>
      <c r="E26" s="79" t="str">
        <f>IF(B24="No","Ignore these cells","Cost to transport materials to reclamation facility per 100 kg. (May be part of skip hire fee, so enter '0' if cost covered under 'storage'.)")</f>
        <v>Ignore these cells</v>
      </c>
      <c r="F26" s="79"/>
      <c r="G26" s="8"/>
      <c r="H26" s="17"/>
      <c r="I26" s="12"/>
      <c r="J26" s="22"/>
      <c r="L26" s="22"/>
    </row>
    <row r="27" spans="2:12" ht="17.25" customHeight="1">
      <c r="B27" s="80">
        <v>3</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v>
      </c>
      <c r="C32" s="81"/>
      <c r="E32" s="79" t="str">
        <f>IF(B24="No","Ignore these cells","Cost in $ spent per 100kg finding responsible destination for material. Enter '0' if no time spent above time for sending to land/cleanfill.")</f>
        <v>Ignore these cells</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1</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v>
      </c>
      <c r="C41" s="81"/>
      <c r="E41" s="79" t="str">
        <f>IF(B24="No","Ignore these cells","Price received per 100 kg of materal including any impurities or co-mingled material. Enter '0' if there is no payment made for the material.")</f>
        <v>Ignore these cells</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v>
      </c>
      <c r="C44" s="81"/>
      <c r="E44" s="79" t="str">
        <f>IF(B24="No","Ignore these cells","Per 100kg. Typically 0, but allows for fees received for not landfilling/cleanfilling material by agreement with local authorities.")</f>
        <v>Ignore these cells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NO RECYCLING POSSIBLE</v>
      </c>
      <c r="C47" s="76"/>
      <c r="D47" s="9"/>
      <c r="E47" s="76" t="s">
        <v>31</v>
      </c>
      <c r="F47" s="76"/>
      <c r="G47" s="10"/>
      <c r="H47" s="17"/>
      <c r="I47" s="12"/>
      <c r="J47" s="22"/>
      <c r="K47" s="22"/>
      <c r="L47" s="22"/>
    </row>
    <row r="48" spans="2:12" ht="17.25" customHeight="1">
      <c r="B48" s="77" t="str">
        <f>IF(B24="No","Nil",IF(J72&gt;=G61,(J72-G61),(G61-J72)))</f>
        <v>Nil</v>
      </c>
      <c r="C48" s="77"/>
      <c r="D48" s="23"/>
      <c r="E48" s="77">
        <f>G64</f>
        <v>7.52</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Send the Aluminium to landfill/cleanfill</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188</v>
      </c>
      <c r="L58" s="22"/>
    </row>
    <row r="59" spans="2:7" ht="19.5" customHeight="1" hidden="1">
      <c r="B59" s="26" t="s">
        <v>8</v>
      </c>
      <c r="G59" s="10" t="s">
        <v>74</v>
      </c>
    </row>
    <row r="60" spans="2:7" ht="19.5" customHeight="1" hidden="1">
      <c r="B60" s="13" t="s">
        <v>9</v>
      </c>
      <c r="G60" s="10"/>
    </row>
    <row r="61" spans="2:9" ht="19.5" customHeight="1" hidden="1">
      <c r="B61" s="26" t="s">
        <v>0</v>
      </c>
      <c r="G61" s="23" t="str">
        <f>IF(B24="No","Not possible",(IF(B9="Yes",((B6/100)*(B12*B15)+((B18/100)*(B21+B27+B33))),(B6/100*(B21+B27+B33)))))</f>
        <v>Not possible</v>
      </c>
      <c r="H61" s="23"/>
      <c r="I61" s="23"/>
    </row>
    <row r="62" spans="2:9" ht="19.5" customHeight="1" hidden="1">
      <c r="B62" s="26" t="s">
        <v>10</v>
      </c>
      <c r="G62" s="28"/>
      <c r="H62" s="23"/>
      <c r="I62" s="23"/>
    </row>
    <row r="63" spans="2:9" ht="24" customHeight="1" hidden="1">
      <c r="B63" s="26" t="s">
        <v>49</v>
      </c>
      <c r="G63" s="10" t="s">
        <v>75</v>
      </c>
      <c r="H63" s="23"/>
      <c r="I63" s="23"/>
    </row>
    <row r="64" spans="2:7" ht="22.5" customHeight="1" hidden="1">
      <c r="B64" s="26" t="s">
        <v>11</v>
      </c>
      <c r="G64" s="23">
        <f>IF(B9="Yes",B18/100*((B12*B15)+B21+B39+B36+B30),B6/100*(B21+B39+B36+B30))</f>
        <v>7.52</v>
      </c>
    </row>
    <row r="65" spans="2:8" ht="19.5" customHeight="1" hidden="1">
      <c r="B65" s="26" t="s">
        <v>12</v>
      </c>
      <c r="H65" s="9"/>
    </row>
    <row r="66" spans="2:20" ht="19.5" customHeight="1" hidden="1">
      <c r="B66" s="26" t="s">
        <v>50</v>
      </c>
      <c r="G66" s="63" t="s">
        <v>73</v>
      </c>
      <c r="T66" s="25"/>
    </row>
    <row r="67" spans="2:20" ht="19.5" customHeight="1" hidden="1">
      <c r="B67" s="26" t="s">
        <v>51</v>
      </c>
      <c r="G67" s="64">
        <f>IF($B$9="Yes",$B$18,$B$6)</f>
        <v>188</v>
      </c>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76</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t="str">
        <f>IF(B24="No","Not possible",IF(B9="Yes",B18/100,B6/100)*(B42+B45))</f>
        <v>Not possible</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B15:C15"/>
    <mergeCell ref="B2:C2"/>
    <mergeCell ref="E2:F3"/>
    <mergeCell ref="B3:C3"/>
    <mergeCell ref="B5:C5"/>
    <mergeCell ref="E5:F6"/>
    <mergeCell ref="B8:C8"/>
    <mergeCell ref="E8:F9"/>
    <mergeCell ref="B9:C9"/>
    <mergeCell ref="E14:E15"/>
    <mergeCell ref="B20:C20"/>
    <mergeCell ref="E20:F21"/>
    <mergeCell ref="B21:C21"/>
    <mergeCell ref="E11:E12"/>
    <mergeCell ref="B14:C14"/>
    <mergeCell ref="K35:L35"/>
    <mergeCell ref="B35:C35"/>
    <mergeCell ref="B11:C11"/>
    <mergeCell ref="B17:C17"/>
    <mergeCell ref="E17:E18"/>
    <mergeCell ref="B36:C36"/>
    <mergeCell ref="B32:C32"/>
    <mergeCell ref="E23:F24"/>
    <mergeCell ref="B24:C24"/>
    <mergeCell ref="E26:F27"/>
    <mergeCell ref="B27:C27"/>
    <mergeCell ref="B30:C30"/>
    <mergeCell ref="B23:C23"/>
    <mergeCell ref="E32:F33"/>
    <mergeCell ref="B33:C33"/>
    <mergeCell ref="B29:C29"/>
    <mergeCell ref="E29:F30"/>
    <mergeCell ref="B44:C44"/>
    <mergeCell ref="E35:F36"/>
    <mergeCell ref="B47:C47"/>
    <mergeCell ref="B26:C26"/>
    <mergeCell ref="E44:F45"/>
    <mergeCell ref="B45:C45"/>
    <mergeCell ref="B38:C38"/>
    <mergeCell ref="B42:C42"/>
    <mergeCell ref="E47:F47"/>
    <mergeCell ref="B48:C48"/>
    <mergeCell ref="E48:F48"/>
    <mergeCell ref="B50:F50"/>
    <mergeCell ref="E38:F39"/>
    <mergeCell ref="B39:C39"/>
    <mergeCell ref="B41:C41"/>
    <mergeCell ref="E41:F42"/>
  </mergeCells>
  <conditionalFormatting sqref="B11:E18">
    <cfRule type="expression" priority="4" dxfId="48" stopIfTrue="1">
      <formula>$B$9="No"</formula>
    </cfRule>
  </conditionalFormatting>
  <conditionalFormatting sqref="B26:F27 B32:F33 B41:F45">
    <cfRule type="expression" priority="8"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H52:H54 B36:C36 B30:C30 B27 J34:K57 H34:H50 B33:C33 B39:C39 B6:B7 L24:L58 H24:H29 J24:J29 B18 B15 B12 B21:C21 B45:C45">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086614173228347" right="0.55" top="0.52" bottom="0.7480314960629921" header="0.31496062992125984" footer="0.33"/>
  <pageSetup horizontalDpi="600" verticalDpi="600" orientation="portrait" paperSize="9" scale="78"/>
  <headerFooter>
    <oddHeader>&amp;C&amp;"-,Bold"&amp;F</oddHeader>
    <oddFooter>&amp;L
© BRANZ Ltd 2009&amp;C&amp;A</oddFooter>
  </headerFooter>
  <colBreaks count="1" manualBreakCount="1">
    <brk id="6" max="75" man="1"/>
  </colBreaks>
  <drawing r:id="rId1"/>
</worksheet>
</file>

<file path=xl/worksheets/sheet4.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17">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5</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350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5</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Brass</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5</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78"/>
  <headerFooter>
    <oddFooter>&amp;L
© BRANZ Ltd 2009</oddFooter>
  </headerFooter>
  <rowBreaks count="1" manualBreakCount="1">
    <brk id="50" min="1" max="5" man="1"/>
  </rowBreaks>
  <drawing r:id="rId1"/>
</worksheet>
</file>

<file path=xl/worksheets/sheet5.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0">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46</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6</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f>IF(B9="Yes",IF(B18&gt;B6,"Check clean weight","kg"),"")</f>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Brick (clay-based) pavers, flagstones, tiles, pipes</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0"/>
  <headerFooter>
    <oddFooter>&amp;L
© BRANZ Ltd 2009</oddFooter>
  </headerFooter>
  <rowBreaks count="1" manualBreakCount="1">
    <brk id="51" min="1" max="5" man="1"/>
  </rowBreaks>
  <drawing r:id="rId1"/>
</worksheet>
</file>

<file path=xl/worksheets/sheet6.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1">
      <selection activeCell="B18" sqref="B18"/>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47</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Cleanfill (soil, rock, clay)</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0"/>
  <headerFooter>
    <oddFooter>&amp;L
© BRANZ Ltd 2009</oddFooter>
  </headerFooter>
  <rowBreaks count="1" manualBreakCount="1">
    <brk id="51" min="1" max="5" man="1"/>
  </rowBreaks>
  <drawing r:id="rId1"/>
</worksheet>
</file>

<file path=xl/worksheets/sheet7.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7">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48</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5</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6</v>
      </c>
      <c r="C18" s="16" t="str">
        <f>IF(B9="Yes",IF(B18&gt;B6,"Check clean weight","kg"),"")</f>
        <v>Check clean weight</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Concrete (cement-based) part blocks/rubble</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6</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rowBreaks count="1" manualBreakCount="1">
    <brk id="50" min="1" max="5" man="1"/>
  </rowBreaks>
  <drawing r:id="rId1"/>
</worksheet>
</file>

<file path=xl/worksheets/sheet8.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6">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8</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6</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f>IF(B9="Yes",IF(B18&gt;B6,"Check clean weight","kg"),"")</f>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Glass</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rowBreaks count="1" manualBreakCount="1">
    <brk id="50" min="1" max="5" man="1"/>
  </rowBreaks>
  <drawing r:id="rId1"/>
</worksheet>
</file>

<file path=xl/worksheets/sheet9.xml><?xml version="1.0" encoding="utf-8"?>
<worksheet xmlns="http://schemas.openxmlformats.org/spreadsheetml/2006/main" xmlns:r="http://schemas.openxmlformats.org/officeDocument/2006/relationships">
  <dimension ref="B1:T102"/>
  <sheetViews>
    <sheetView showGridLines="0" showRowColHeaders="0" view="pageLayout" zoomScaleSheetLayoutView="100" workbookViewId="0" topLeftCell="A27">
      <selection activeCell="B6" sqref="B6"/>
    </sheetView>
  </sheetViews>
  <sheetFormatPr defaultColWidth="9.140625" defaultRowHeight="19.5" customHeight="1"/>
  <cols>
    <col min="1" max="1" width="9.140625" style="13" customWidth="1"/>
    <col min="2" max="3" width="21.28125" style="13" customWidth="1"/>
    <col min="4" max="4" width="2.7109375" style="13" customWidth="1"/>
    <col min="5" max="5" width="19.7109375" style="13" customWidth="1"/>
    <col min="6" max="6" width="23.7109375" style="13" customWidth="1"/>
    <col min="7" max="7" width="39.28125" style="13" customWidth="1"/>
    <col min="8" max="8" width="1.28515625" style="13" customWidth="1"/>
    <col min="9" max="9" width="5.28125" style="13" customWidth="1"/>
    <col min="10" max="10" width="40.8515625" style="13" customWidth="1"/>
    <col min="11" max="11" width="34.28125" style="13" customWidth="1"/>
    <col min="12" max="12" width="49.8515625" style="13" customWidth="1"/>
    <col min="13" max="13" width="15.7109375" style="13" customWidth="1"/>
    <col min="14" max="14" width="52.8515625" style="13" customWidth="1"/>
    <col min="15" max="15" width="43.421875" style="13" customWidth="1"/>
    <col min="16" max="16" width="23.28125" style="13" customWidth="1"/>
    <col min="17" max="17" width="17.140625" style="13" customWidth="1"/>
    <col min="18" max="18" width="25.00390625" style="13" bestFit="1" customWidth="1"/>
    <col min="19" max="19" width="18.421875" style="13" customWidth="1"/>
    <col min="20" max="16384" width="9.140625" style="13" customWidth="1"/>
  </cols>
  <sheetData>
    <row r="1" spans="2:7" ht="42" customHeight="1">
      <c r="B1" s="11"/>
      <c r="C1" s="11"/>
      <c r="D1" s="11"/>
      <c r="E1" s="11"/>
      <c r="F1" s="12"/>
      <c r="G1" s="12"/>
    </row>
    <row r="2" spans="2:7" ht="17.25" customHeight="1">
      <c r="B2" s="81" t="s">
        <v>23</v>
      </c>
      <c r="C2" s="81"/>
      <c r="E2" s="79" t="s">
        <v>33</v>
      </c>
      <c r="F2" s="79"/>
      <c r="G2" s="65"/>
    </row>
    <row r="3" spans="2:7" ht="17.25" customHeight="1">
      <c r="B3" s="83" t="s">
        <v>13</v>
      </c>
      <c r="C3" s="83"/>
      <c r="D3" s="14"/>
      <c r="E3" s="79"/>
      <c r="F3" s="79"/>
      <c r="G3" s="65"/>
    </row>
    <row r="4" spans="2:7" ht="9.75" customHeight="1">
      <c r="B4" s="12"/>
      <c r="C4" s="12"/>
      <c r="D4" s="12"/>
      <c r="E4" s="12"/>
      <c r="F4" s="12"/>
      <c r="G4" s="12"/>
    </row>
    <row r="5" spans="2:6" ht="17.25" customHeight="1">
      <c r="B5" s="81" t="s">
        <v>43</v>
      </c>
      <c r="C5" s="81"/>
      <c r="E5" s="79" t="s">
        <v>32</v>
      </c>
      <c r="F5" s="79"/>
    </row>
    <row r="6" spans="2:7" ht="17.25" customHeight="1">
      <c r="B6" s="15">
        <v>0</v>
      </c>
      <c r="C6" s="16" t="s">
        <v>1</v>
      </c>
      <c r="E6" s="79"/>
      <c r="F6" s="79"/>
      <c r="G6" s="8"/>
    </row>
    <row r="7" spans="2:4" ht="9.75" customHeight="1">
      <c r="B7" s="17"/>
      <c r="C7" s="12"/>
      <c r="D7" s="12"/>
    </row>
    <row r="8" spans="2:8" ht="17.25" customHeight="1">
      <c r="B8" s="81" t="s">
        <v>24</v>
      </c>
      <c r="C8" s="81"/>
      <c r="E8" s="79" t="s">
        <v>34</v>
      </c>
      <c r="F8" s="79"/>
      <c r="G8" s="8"/>
      <c r="H8" s="8"/>
    </row>
    <row r="9" spans="2:6" ht="17.25" customHeight="1">
      <c r="B9" s="84" t="s">
        <v>2</v>
      </c>
      <c r="C9" s="84"/>
      <c r="D9" s="18"/>
      <c r="E9" s="79"/>
      <c r="F9" s="79"/>
    </row>
    <row r="10" spans="2:5" ht="9.75" customHeight="1">
      <c r="B10" s="19"/>
      <c r="C10" s="19"/>
      <c r="D10" s="18"/>
      <c r="E10" s="18"/>
    </row>
    <row r="11" spans="2:6" ht="17.25" customHeight="1">
      <c r="B11" s="81" t="s">
        <v>25</v>
      </c>
      <c r="C11" s="81"/>
      <c r="E11" s="79" t="s">
        <v>59</v>
      </c>
      <c r="F11" s="31"/>
    </row>
    <row r="12" spans="2:7" ht="17.25" customHeight="1">
      <c r="B12" s="15">
        <v>0</v>
      </c>
      <c r="C12" s="16" t="s">
        <v>16</v>
      </c>
      <c r="E12" s="79"/>
      <c r="F12" s="8"/>
      <c r="G12" s="8"/>
    </row>
    <row r="13" spans="2:7" ht="9.75" customHeight="1">
      <c r="B13" s="20"/>
      <c r="C13" s="20"/>
      <c r="D13" s="18"/>
      <c r="E13" s="18"/>
      <c r="F13" s="18"/>
      <c r="G13" s="18"/>
    </row>
    <row r="14" spans="2:5" ht="17.25" customHeight="1">
      <c r="B14" s="81" t="s">
        <v>42</v>
      </c>
      <c r="C14" s="81"/>
      <c r="E14" s="79" t="s">
        <v>35</v>
      </c>
    </row>
    <row r="15" spans="2:6" ht="17.25" customHeight="1">
      <c r="B15" s="82">
        <v>0</v>
      </c>
      <c r="C15" s="82"/>
      <c r="D15" s="20"/>
      <c r="E15" s="79"/>
      <c r="F15" s="8"/>
    </row>
    <row r="16" spans="2:7" ht="9.75" customHeight="1">
      <c r="B16" s="20"/>
      <c r="C16" s="20"/>
      <c r="D16" s="20"/>
      <c r="E16" s="20"/>
      <c r="F16" s="20"/>
      <c r="G16" s="20"/>
    </row>
    <row r="17" spans="2:7" ht="17.25" customHeight="1">
      <c r="B17" s="81" t="s">
        <v>26</v>
      </c>
      <c r="C17" s="81"/>
      <c r="E17" s="79" t="s">
        <v>60</v>
      </c>
      <c r="F17" s="8"/>
      <c r="G17" s="8"/>
    </row>
    <row r="18" spans="2:6" ht="17.25" customHeight="1">
      <c r="B18" s="15">
        <v>0</v>
      </c>
      <c r="C18" s="16" t="str">
        <f>IF(B9="Yes",IF(B18&gt;B6,"Check clean weight","kg"),"")</f>
        <v>kg</v>
      </c>
      <c r="E18" s="79"/>
      <c r="F18" s="8"/>
    </row>
    <row r="19" spans="2:7" ht="9.75" customHeight="1">
      <c r="B19" s="21"/>
      <c r="C19" s="21"/>
      <c r="D19" s="12"/>
      <c r="E19" s="12"/>
      <c r="F19" s="12"/>
      <c r="G19" s="12"/>
    </row>
    <row r="20" spans="2:7" ht="17.25" customHeight="1">
      <c r="B20" s="81" t="s">
        <v>27</v>
      </c>
      <c r="C20" s="81"/>
      <c r="E20" s="79" t="s">
        <v>36</v>
      </c>
      <c r="F20" s="79"/>
      <c r="G20" s="8"/>
    </row>
    <row r="21" spans="2:7" ht="17.25" customHeight="1">
      <c r="B21" s="80">
        <v>0</v>
      </c>
      <c r="C21" s="80"/>
      <c r="D21" s="12"/>
      <c r="E21" s="79"/>
      <c r="F21" s="79"/>
      <c r="G21" s="8"/>
    </row>
    <row r="22" spans="2:7" ht="9.75" customHeight="1">
      <c r="B22" s="21"/>
      <c r="C22" s="21"/>
      <c r="D22" s="12"/>
      <c r="E22" s="12"/>
      <c r="F22" s="12"/>
      <c r="G22" s="12"/>
    </row>
    <row r="23" spans="2:6" s="8" customFormat="1" ht="17.25" customHeight="1">
      <c r="B23" s="81" t="s">
        <v>28</v>
      </c>
      <c r="C23" s="81"/>
      <c r="D23" s="13"/>
      <c r="E23" s="79" t="s">
        <v>38</v>
      </c>
      <c r="F23" s="79"/>
    </row>
    <row r="24" spans="2:12" ht="17.25" customHeight="1">
      <c r="B24" s="80" t="s">
        <v>2</v>
      </c>
      <c r="C24" s="80"/>
      <c r="D24" s="12"/>
      <c r="E24" s="79"/>
      <c r="F24" s="79"/>
      <c r="G24" s="8"/>
      <c r="H24" s="17"/>
      <c r="I24" s="12"/>
      <c r="J24" s="22"/>
      <c r="L24" s="22"/>
    </row>
    <row r="25" spans="3:12" ht="9.75" customHeight="1">
      <c r="C25" s="21"/>
      <c r="D25" s="12"/>
      <c r="H25" s="17"/>
      <c r="I25" s="12"/>
      <c r="J25" s="22"/>
      <c r="L25" s="22"/>
    </row>
    <row r="26" spans="2:12" ht="17.25" customHeight="1">
      <c r="B26" s="81" t="str">
        <f>IF(B24="No","6.","6. Enter transport cost to reclamation point")</f>
        <v>6. Enter transport cost to reclamation point</v>
      </c>
      <c r="C26" s="81"/>
      <c r="D26" s="12"/>
      <c r="E26" s="79" t="str">
        <f>IF(B24="No","Ignore these cells","Cost to transport materials to reclamation facility per 100 kg. (May be part of skip hire fee, so enter '0' if cost covered under 'storage'.)")</f>
        <v>Cost to transport materials to reclamation facility per 100 kg. (May be part of skip hire fee, so enter '0' if cost covered under 'storage'.)</v>
      </c>
      <c r="F26" s="79"/>
      <c r="G26" s="8"/>
      <c r="H26" s="17"/>
      <c r="I26" s="12"/>
      <c r="J26" s="22"/>
      <c r="L26" s="22"/>
    </row>
    <row r="27" spans="2:12" ht="17.25" customHeight="1">
      <c r="B27" s="80">
        <v>0</v>
      </c>
      <c r="C27" s="80"/>
      <c r="D27" s="18"/>
      <c r="E27" s="79"/>
      <c r="F27" s="79"/>
      <c r="G27" s="18"/>
      <c r="H27" s="17"/>
      <c r="I27" s="12"/>
      <c r="J27" s="22"/>
      <c r="L27" s="22"/>
    </row>
    <row r="28" spans="2:12" ht="9.75" customHeight="1">
      <c r="B28" s="21"/>
      <c r="C28" s="21"/>
      <c r="D28" s="18"/>
      <c r="E28" s="18"/>
      <c r="F28" s="18"/>
      <c r="G28" s="18"/>
      <c r="H28" s="17"/>
      <c r="I28" s="12"/>
      <c r="J28" s="22"/>
      <c r="L28" s="22"/>
    </row>
    <row r="29" spans="2:12" ht="17.25" customHeight="1">
      <c r="B29" s="81" t="s">
        <v>37</v>
      </c>
      <c r="C29" s="81"/>
      <c r="D29" s="18"/>
      <c r="E29" s="79" t="s">
        <v>39</v>
      </c>
      <c r="F29" s="79"/>
      <c r="G29" s="8"/>
      <c r="H29" s="17"/>
      <c r="I29" s="12"/>
      <c r="J29" s="22"/>
      <c r="L29" s="22"/>
    </row>
    <row r="30" spans="2:12" ht="17.25" customHeight="1">
      <c r="B30" s="80">
        <v>0</v>
      </c>
      <c r="C30" s="80"/>
      <c r="D30" s="12"/>
      <c r="E30" s="79"/>
      <c r="F30" s="79"/>
      <c r="G30" s="12"/>
      <c r="L30" s="22"/>
    </row>
    <row r="31" spans="2:12" ht="9.75" customHeight="1">
      <c r="B31" s="22"/>
      <c r="C31" s="21"/>
      <c r="D31" s="12"/>
      <c r="F31" s="12"/>
      <c r="G31" s="12"/>
      <c r="L31" s="22"/>
    </row>
    <row r="32" spans="2:12" ht="17.25" customHeight="1">
      <c r="B32" s="81" t="str">
        <f>IF(B24="No","8.","8. Enter the extra management cost")</f>
        <v>8. Enter the extra management cost</v>
      </c>
      <c r="C32" s="81"/>
      <c r="E32" s="79" t="str">
        <f>IF(B24="No","Ignore these cells","Cost in $ spent per 100kg finding responsible destination for material. Enter '0' if no time spent above time for sending to land/cleanfill.")</f>
        <v>Cost in $ spent per 100kg finding responsible destination for material. Enter '0' if no time spent above time for sending to land/cleanfill.</v>
      </c>
      <c r="F32" s="79"/>
      <c r="G32" s="12"/>
      <c r="L32" s="22"/>
    </row>
    <row r="33" spans="2:12" ht="17.25" customHeight="1">
      <c r="B33" s="82">
        <v>0</v>
      </c>
      <c r="C33" s="82"/>
      <c r="D33" s="12"/>
      <c r="E33" s="79"/>
      <c r="F33" s="79"/>
      <c r="L33" s="22"/>
    </row>
    <row r="34" spans="2:12" ht="9.75" customHeight="1">
      <c r="B34" s="21"/>
      <c r="C34" s="21"/>
      <c r="D34" s="12"/>
      <c r="E34" s="12"/>
      <c r="F34" s="12"/>
      <c r="G34" s="12"/>
      <c r="H34" s="17"/>
      <c r="I34" s="12"/>
      <c r="J34" s="22"/>
      <c r="K34" s="22"/>
      <c r="L34" s="22"/>
    </row>
    <row r="35" spans="2:12" ht="17.25" customHeight="1">
      <c r="B35" s="81" t="s">
        <v>29</v>
      </c>
      <c r="C35" s="81"/>
      <c r="E35" s="79" t="s">
        <v>44</v>
      </c>
      <c r="F35" s="79"/>
      <c r="G35" s="8"/>
      <c r="H35" s="17"/>
      <c r="I35" s="12"/>
      <c r="J35" s="22"/>
      <c r="K35" s="81"/>
      <c r="L35" s="81"/>
    </row>
    <row r="36" spans="2:12" ht="17.25" customHeight="1">
      <c r="B36" s="80">
        <v>0</v>
      </c>
      <c r="C36" s="80"/>
      <c r="D36" s="12"/>
      <c r="E36" s="79"/>
      <c r="F36" s="79"/>
      <c r="G36" s="12"/>
      <c r="H36" s="17"/>
      <c r="I36" s="12"/>
      <c r="J36" s="22"/>
      <c r="K36" s="22"/>
      <c r="L36" s="22"/>
    </row>
    <row r="37" spans="2:12" ht="9.75" customHeight="1">
      <c r="B37" s="21"/>
      <c r="C37" s="21"/>
      <c r="D37" s="12"/>
      <c r="E37" s="12"/>
      <c r="F37" s="12"/>
      <c r="H37" s="17"/>
      <c r="I37" s="12"/>
      <c r="J37" s="22"/>
      <c r="K37" s="22"/>
      <c r="L37" s="22"/>
    </row>
    <row r="38" spans="2:12" ht="17.25" customHeight="1">
      <c r="B38" s="81" t="s">
        <v>30</v>
      </c>
      <c r="C38" s="81"/>
      <c r="E38" s="79" t="s">
        <v>45</v>
      </c>
      <c r="F38" s="79"/>
      <c r="G38" s="22"/>
      <c r="H38" s="17"/>
      <c r="I38" s="12"/>
      <c r="J38" s="22"/>
      <c r="K38" s="22"/>
      <c r="L38" s="22"/>
    </row>
    <row r="39" spans="2:12" ht="17.25" customHeight="1">
      <c r="B39" s="80">
        <v>0</v>
      </c>
      <c r="C39" s="80"/>
      <c r="D39" s="12"/>
      <c r="E39" s="79"/>
      <c r="F39" s="79"/>
      <c r="G39" s="8"/>
      <c r="H39" s="17"/>
      <c r="I39" s="12"/>
      <c r="J39" s="22"/>
      <c r="K39" s="22"/>
      <c r="L39" s="22"/>
    </row>
    <row r="40" spans="2:12" ht="9.75" customHeight="1">
      <c r="B40" s="21"/>
      <c r="C40" s="21"/>
      <c r="D40" s="12"/>
      <c r="E40" s="12"/>
      <c r="F40" s="12"/>
      <c r="G40" s="12"/>
      <c r="H40" s="17"/>
      <c r="I40" s="12"/>
      <c r="J40" s="22"/>
      <c r="K40" s="22"/>
      <c r="L40" s="22"/>
    </row>
    <row r="41" spans="2:12" ht="17.25" customHeight="1">
      <c r="B41" s="81" t="str">
        <f>IF(B24="No","11.","11. Enter the value of the material")</f>
        <v>11. Enter the value of the material</v>
      </c>
      <c r="C41" s="81"/>
      <c r="E41" s="79" t="str">
        <f>IF(B24="No","Ignore these cells","Price received per 100 kg of materal including any impurities or co-mingled material. Enter '0' if there is no payment made for the material.")</f>
        <v>Price received per 100 kg of materal including any impurities or co-mingled material. Enter '0' if there is no payment made for the material.</v>
      </c>
      <c r="F41" s="79"/>
      <c r="H41" s="17"/>
      <c r="I41" s="12"/>
      <c r="J41" s="22"/>
      <c r="K41" s="22"/>
      <c r="L41" s="22"/>
    </row>
    <row r="42" spans="2:12" ht="17.25" customHeight="1">
      <c r="B42" s="80">
        <v>0</v>
      </c>
      <c r="C42" s="80"/>
      <c r="D42" s="12"/>
      <c r="E42" s="79"/>
      <c r="F42" s="79"/>
      <c r="G42" s="12"/>
      <c r="H42" s="17"/>
      <c r="I42" s="12"/>
      <c r="J42" s="22"/>
      <c r="K42" s="22"/>
      <c r="L42" s="22"/>
    </row>
    <row r="43" spans="2:12" ht="9.75" customHeight="1">
      <c r="B43" s="21"/>
      <c r="C43" s="21"/>
      <c r="D43" s="12"/>
      <c r="E43" s="12"/>
      <c r="F43" s="12"/>
      <c r="G43" s="8"/>
      <c r="H43" s="17"/>
      <c r="I43" s="12"/>
      <c r="J43" s="22"/>
      <c r="K43" s="22"/>
      <c r="L43" s="22"/>
    </row>
    <row r="44" spans="2:12" ht="17.25" customHeight="1">
      <c r="B44" s="81" t="str">
        <f>IF(B24="No","12.","12. Environmental issues")</f>
        <v>12. Environmental issues</v>
      </c>
      <c r="C44" s="81"/>
      <c r="E44" s="79" t="str">
        <f>IF(B24="No","Ignore these cells","Per 100kg. Typically 0, but allows for fees received for not landfilling/cleanfilling material by agreement with local authorities.")</f>
        <v>Per 100kg. Typically 0, but allows for fees received for not landfilling/cleanfilling material by agreement with local authorities.</v>
      </c>
      <c r="F44" s="79"/>
      <c r="G44" s="12"/>
      <c r="H44" s="17"/>
      <c r="I44" s="12"/>
      <c r="J44" s="22"/>
      <c r="K44" s="22"/>
      <c r="L44" s="22"/>
    </row>
    <row r="45" spans="2:12" ht="17.25" customHeight="1">
      <c r="B45" s="80">
        <v>0</v>
      </c>
      <c r="C45" s="80"/>
      <c r="D45" s="12"/>
      <c r="E45" s="79"/>
      <c r="F45" s="79"/>
      <c r="G45" s="8"/>
      <c r="H45" s="22"/>
      <c r="I45" s="12"/>
      <c r="J45" s="22"/>
      <c r="K45" s="22"/>
      <c r="L45" s="22"/>
    </row>
    <row r="46" spans="3:12" ht="9.75" customHeight="1">
      <c r="C46" s="21"/>
      <c r="D46" s="12"/>
      <c r="G46" s="12"/>
      <c r="H46" s="17"/>
      <c r="I46" s="12"/>
      <c r="J46" s="22"/>
      <c r="K46" s="22"/>
      <c r="L46" s="22"/>
    </row>
    <row r="47" spans="2:12" ht="17.25" customHeight="1">
      <c r="B47" s="76" t="str">
        <f>IF(B24="NO","NO RECYCLING POSSIBLE",IF(J72&gt;=G61,"NET RETURN ON RECYCLING","NET RECYCLING COST"))</f>
        <v>NET RETURN ON RECYCLING</v>
      </c>
      <c r="C47" s="76"/>
      <c r="D47" s="9"/>
      <c r="E47" s="76" t="s">
        <v>31</v>
      </c>
      <c r="F47" s="76"/>
      <c r="G47" s="10"/>
      <c r="H47" s="17"/>
      <c r="I47" s="12"/>
      <c r="J47" s="22"/>
      <c r="K47" s="22"/>
      <c r="L47" s="22"/>
    </row>
    <row r="48" spans="2:12" ht="17.25" customHeight="1">
      <c r="B48" s="77">
        <f>IF(B24="No","Nil",IF(J72&gt;=G61,(J72-G61),(G61-J72)))</f>
        <v>0</v>
      </c>
      <c r="C48" s="77"/>
      <c r="D48" s="23"/>
      <c r="E48" s="77">
        <f>G64</f>
        <v>0</v>
      </c>
      <c r="F48" s="77"/>
      <c r="H48" s="17"/>
      <c r="I48" s="12"/>
      <c r="J48" s="22"/>
      <c r="K48" s="22"/>
      <c r="L48" s="22"/>
    </row>
    <row r="49" spans="2:12" ht="9.75" customHeight="1">
      <c r="B49" s="12"/>
      <c r="C49" s="12"/>
      <c r="D49" s="12"/>
      <c r="E49" s="12"/>
      <c r="F49" s="12"/>
      <c r="H49" s="17"/>
      <c r="I49" s="12"/>
      <c r="J49" s="22"/>
      <c r="K49" s="22"/>
      <c r="L49" s="22"/>
    </row>
    <row r="50" spans="2:12" ht="30" customHeight="1">
      <c r="B50" s="78" t="str">
        <f>IF(B24="No",CONCATENATE("Send the ",$B$3," to landfill/cleanfill"),CONCATENATE("The recommendation of the REBRI Resource Routing Calculator is that you ",IF(OR(J72&gt;=G61,G61-J72&lt;=E48)=TRUE,CONCATENATE("recycle the ",$B$3),CONCATENATE("send the ",$B$3," to landfill/cleanfill"))))</f>
        <v>The recommendation of the REBRI Resource Routing Calculator is that you recycle the Steel</v>
      </c>
      <c r="C50" s="78"/>
      <c r="D50" s="78"/>
      <c r="E50" s="78"/>
      <c r="F50" s="78"/>
      <c r="G50" s="23"/>
      <c r="H50" s="17"/>
      <c r="I50" s="12"/>
      <c r="J50" s="22"/>
      <c r="K50" s="22"/>
      <c r="L50" s="22"/>
    </row>
    <row r="51" spans="2:12" ht="30" customHeight="1" hidden="1">
      <c r="B51" s="24"/>
      <c r="C51" s="25"/>
      <c r="D51" s="25"/>
      <c r="G51" s="23"/>
      <c r="I51" s="12"/>
      <c r="J51" s="22"/>
      <c r="K51" s="22"/>
      <c r="L51" s="22"/>
    </row>
    <row r="52" spans="2:12" ht="17.25" customHeight="1" hidden="1">
      <c r="B52" s="25"/>
      <c r="C52" s="25"/>
      <c r="D52" s="25"/>
      <c r="G52" s="23"/>
      <c r="H52" s="17"/>
      <c r="I52" s="12"/>
      <c r="J52" s="22"/>
      <c r="K52" s="22"/>
      <c r="L52" s="22"/>
    </row>
    <row r="53" spans="2:12" ht="19.5" customHeight="1" hidden="1">
      <c r="B53" s="26" t="s">
        <v>3</v>
      </c>
      <c r="C53" s="25"/>
      <c r="D53" s="25"/>
      <c r="E53" s="13" t="s">
        <v>2</v>
      </c>
      <c r="F53" s="25"/>
      <c r="H53" s="17"/>
      <c r="I53" s="12"/>
      <c r="J53" s="22"/>
      <c r="K53" s="22"/>
      <c r="L53" s="22"/>
    </row>
    <row r="54" spans="2:12" ht="19.5" customHeight="1" hidden="1">
      <c r="B54" s="26" t="s">
        <v>5</v>
      </c>
      <c r="E54" s="13" t="s">
        <v>6</v>
      </c>
      <c r="G54" s="9"/>
      <c r="H54" s="17"/>
      <c r="I54" s="12"/>
      <c r="J54" s="22"/>
      <c r="K54" s="22"/>
      <c r="L54" s="22"/>
    </row>
    <row r="55" spans="2:12" ht="19.5" customHeight="1" hidden="1">
      <c r="B55" s="26" t="s">
        <v>46</v>
      </c>
      <c r="J55" s="22"/>
      <c r="K55" s="22"/>
      <c r="L55" s="22"/>
    </row>
    <row r="56" spans="2:12" ht="19.5" customHeight="1" hidden="1">
      <c r="B56" s="26" t="s">
        <v>47</v>
      </c>
      <c r="H56" s="17"/>
      <c r="I56" s="12"/>
      <c r="J56" s="22"/>
      <c r="K56" s="22"/>
      <c r="L56" s="22"/>
    </row>
    <row r="57" spans="2:12" ht="19.5" customHeight="1" hidden="1">
      <c r="B57" s="26" t="s">
        <v>48</v>
      </c>
      <c r="G57" s="25" t="s">
        <v>4</v>
      </c>
      <c r="H57" s="17"/>
      <c r="I57" s="12"/>
      <c r="J57" s="22"/>
      <c r="K57" s="22"/>
      <c r="L57" s="22"/>
    </row>
    <row r="58" spans="2:12" ht="19.5" customHeight="1" hidden="1">
      <c r="B58" s="26" t="s">
        <v>7</v>
      </c>
      <c r="G58" s="27">
        <f>IF(B9="Yes",B18,B6)</f>
        <v>0</v>
      </c>
      <c r="L58" s="22"/>
    </row>
    <row r="59" spans="2:7" ht="19.5" customHeight="1" hidden="1">
      <c r="B59" s="26" t="s">
        <v>8</v>
      </c>
      <c r="G59" s="10" t="s">
        <v>40</v>
      </c>
    </row>
    <row r="60" spans="2:7" ht="19.5" customHeight="1" hidden="1">
      <c r="B60" s="13" t="s">
        <v>9</v>
      </c>
      <c r="G60" s="10"/>
    </row>
    <row r="61" spans="2:9" ht="19.5" customHeight="1" hidden="1">
      <c r="B61" s="26" t="s">
        <v>0</v>
      </c>
      <c r="G61" s="23">
        <f>IF(B24="No","Not possible",(IF(B9="Yes",((B6/100)*(B12*B15)+((B18/100)*(B21+B27+B33))),(B6/100*(B21+B27+B33)))))</f>
        <v>0</v>
      </c>
      <c r="H61" s="23"/>
      <c r="I61" s="23"/>
    </row>
    <row r="62" spans="2:9" ht="19.5" customHeight="1" hidden="1">
      <c r="B62" s="26" t="s">
        <v>10</v>
      </c>
      <c r="G62" s="28"/>
      <c r="H62" s="23"/>
      <c r="I62" s="23"/>
    </row>
    <row r="63" spans="2:9" ht="24" customHeight="1" hidden="1">
      <c r="B63" s="26" t="s">
        <v>49</v>
      </c>
      <c r="G63" s="10" t="s">
        <v>17</v>
      </c>
      <c r="H63" s="23"/>
      <c r="I63" s="23"/>
    </row>
    <row r="64" spans="2:7" ht="22.5" customHeight="1" hidden="1">
      <c r="B64" s="26" t="s">
        <v>11</v>
      </c>
      <c r="G64" s="23">
        <f>IF(B9="Yes",B18/100*((B12*B15)+B21+B39+B36+B30),B6/100*(B21+B39+B36+B30))</f>
        <v>0</v>
      </c>
    </row>
    <row r="65" spans="2:8" ht="19.5" customHeight="1" hidden="1">
      <c r="B65" s="26" t="s">
        <v>12</v>
      </c>
      <c r="H65" s="9"/>
    </row>
    <row r="66" spans="2:20" ht="19.5" customHeight="1" hidden="1">
      <c r="B66" s="26" t="s">
        <v>50</v>
      </c>
      <c r="G66" s="63"/>
      <c r="T66" s="25"/>
    </row>
    <row r="67" spans="2:20" ht="19.5" customHeight="1" hidden="1">
      <c r="B67" s="26" t="s">
        <v>51</v>
      </c>
      <c r="G67" s="64"/>
      <c r="T67" s="25"/>
    </row>
    <row r="68" spans="2:7" s="25" customFormat="1" ht="19.5" customHeight="1" hidden="1">
      <c r="B68" s="26" t="s">
        <v>52</v>
      </c>
      <c r="C68" s="13"/>
      <c r="D68" s="13"/>
      <c r="E68" s="13"/>
      <c r="F68" s="13"/>
      <c r="G68" s="28"/>
    </row>
    <row r="69" spans="2:15" ht="19.5" customHeight="1" hidden="1">
      <c r="B69" s="26" t="s">
        <v>53</v>
      </c>
      <c r="G69" s="28"/>
      <c r="J69" s="28"/>
      <c r="K69" s="28"/>
      <c r="L69" s="28"/>
      <c r="O69" s="25"/>
    </row>
    <row r="70" spans="2:19" ht="19.5" customHeight="1" hidden="1">
      <c r="B70" s="26" t="s">
        <v>54</v>
      </c>
      <c r="J70" s="10" t="s">
        <v>41</v>
      </c>
      <c r="K70" s="28"/>
      <c r="L70" s="28"/>
      <c r="N70" s="26"/>
      <c r="O70" s="26"/>
      <c r="P70" s="26"/>
      <c r="Q70" s="26"/>
      <c r="R70" s="26"/>
      <c r="S70" s="26"/>
    </row>
    <row r="71" spans="2:19" ht="19.5" customHeight="1" hidden="1">
      <c r="B71" s="26" t="s">
        <v>55</v>
      </c>
      <c r="J71" s="10"/>
      <c r="K71" s="28"/>
      <c r="L71" s="28"/>
      <c r="N71" s="26"/>
      <c r="O71" s="26"/>
      <c r="P71" s="26"/>
      <c r="Q71" s="26"/>
      <c r="R71" s="26"/>
      <c r="S71" s="26"/>
    </row>
    <row r="72" spans="2:19" ht="19.5" customHeight="1" hidden="1">
      <c r="B72" s="26" t="s">
        <v>56</v>
      </c>
      <c r="J72" s="23">
        <f>IF(B24="No","Not possible",IF(B9="Yes",B18/100,B6/100)*(B42+B45))</f>
        <v>0</v>
      </c>
      <c r="K72" s="28"/>
      <c r="L72" s="28"/>
      <c r="N72" s="26"/>
      <c r="O72" s="26"/>
      <c r="P72" s="26"/>
      <c r="Q72" s="26"/>
      <c r="R72" s="26"/>
      <c r="S72" s="26"/>
    </row>
    <row r="73" spans="2:19" ht="19.5" customHeight="1" hidden="1">
      <c r="B73" s="26" t="s">
        <v>13</v>
      </c>
      <c r="J73" s="28"/>
      <c r="K73" s="28"/>
      <c r="L73" s="28"/>
      <c r="N73" s="26"/>
      <c r="O73" s="26"/>
      <c r="Q73" s="26"/>
      <c r="S73" s="26"/>
    </row>
    <row r="74" spans="2:19" ht="19.5" customHeight="1" hidden="1">
      <c r="B74" s="26" t="s">
        <v>57</v>
      </c>
      <c r="J74" s="28"/>
      <c r="K74" s="28"/>
      <c r="L74" s="28"/>
      <c r="N74" s="26"/>
      <c r="O74" s="26"/>
      <c r="S74" s="26"/>
    </row>
    <row r="75" spans="2:15" ht="19.5" customHeight="1" hidden="1">
      <c r="B75" s="26" t="s">
        <v>58</v>
      </c>
      <c r="C75" s="28"/>
      <c r="D75" s="28"/>
      <c r="E75" s="28"/>
      <c r="F75" s="28"/>
      <c r="J75" s="28"/>
      <c r="K75" s="28"/>
      <c r="L75" s="28"/>
      <c r="N75" s="26"/>
      <c r="O75" s="26"/>
    </row>
    <row r="76" spans="2:19" ht="19.5" customHeight="1" hidden="1">
      <c r="B76" s="26" t="s">
        <v>15</v>
      </c>
      <c r="C76" s="28"/>
      <c r="D76" s="28"/>
      <c r="E76" s="28"/>
      <c r="F76" s="28"/>
      <c r="J76" s="28"/>
      <c r="K76" s="28"/>
      <c r="L76" s="28"/>
      <c r="N76" s="26"/>
      <c r="S76" s="26"/>
    </row>
    <row r="77" spans="2:14" ht="19.5" customHeight="1">
      <c r="B77" s="28"/>
      <c r="C77" s="28"/>
      <c r="D77" s="28"/>
      <c r="E77" s="28"/>
      <c r="F77" s="28"/>
      <c r="J77" s="28"/>
      <c r="K77" s="28"/>
      <c r="L77" s="28"/>
      <c r="N77" s="26"/>
    </row>
    <row r="78" spans="2:12" ht="19.5" customHeight="1">
      <c r="B78" s="28"/>
      <c r="C78" s="28"/>
      <c r="D78" s="28"/>
      <c r="E78" s="28"/>
      <c r="F78" s="28"/>
      <c r="J78" s="28"/>
      <c r="K78" s="28"/>
      <c r="L78" s="28"/>
    </row>
    <row r="79" spans="2:15" ht="19.5" customHeight="1">
      <c r="B79" s="28"/>
      <c r="C79" s="28"/>
      <c r="D79" s="28"/>
      <c r="E79" s="28"/>
      <c r="F79" s="28"/>
      <c r="G79" s="28"/>
      <c r="J79" s="28"/>
      <c r="K79" s="28"/>
      <c r="L79" s="28"/>
      <c r="O79" s="25"/>
    </row>
    <row r="80" spans="2:12" ht="19.5" customHeight="1">
      <c r="B80" s="28"/>
      <c r="C80" s="28"/>
      <c r="D80" s="28"/>
      <c r="E80" s="28"/>
      <c r="F80" s="28"/>
      <c r="G80" s="28"/>
      <c r="J80" s="28"/>
      <c r="K80" s="28"/>
      <c r="L80" s="28"/>
    </row>
    <row r="81" spans="2:14" ht="18" customHeight="1" hidden="1">
      <c r="B81" s="28"/>
      <c r="C81" s="28"/>
      <c r="D81" s="28"/>
      <c r="E81" s="28"/>
      <c r="F81" s="28"/>
      <c r="G81" s="28"/>
      <c r="N81" s="25"/>
    </row>
    <row r="82" spans="2:11" ht="18" customHeight="1" hidden="1">
      <c r="B82" s="28"/>
      <c r="C82" s="28"/>
      <c r="D82" s="28"/>
      <c r="E82" s="28"/>
      <c r="F82" s="28"/>
      <c r="G82" s="28"/>
      <c r="K82" s="25"/>
    </row>
    <row r="83" spans="2:7" ht="18" customHeight="1" hidden="1">
      <c r="B83" s="28"/>
      <c r="C83" s="28"/>
      <c r="D83" s="28"/>
      <c r="E83" s="28"/>
      <c r="F83" s="28"/>
      <c r="G83" s="28"/>
    </row>
    <row r="84" spans="2:7" ht="18" customHeight="1" hidden="1">
      <c r="B84" s="28"/>
      <c r="C84" s="28"/>
      <c r="D84" s="28"/>
      <c r="E84" s="28"/>
      <c r="F84" s="28"/>
      <c r="G84" s="28"/>
    </row>
    <row r="85" spans="2:11" ht="18" customHeight="1" hidden="1">
      <c r="B85" s="28"/>
      <c r="C85" s="28"/>
      <c r="D85" s="28"/>
      <c r="E85" s="28"/>
      <c r="F85" s="28"/>
      <c r="G85" s="28"/>
      <c r="J85" s="25"/>
      <c r="K85" s="25"/>
    </row>
    <row r="86" ht="18" customHeight="1" hidden="1">
      <c r="G86" s="28"/>
    </row>
    <row r="87" ht="18" customHeight="1" hidden="1">
      <c r="G87" s="28"/>
    </row>
    <row r="88" ht="18" customHeight="1" hidden="1">
      <c r="G88" s="28"/>
    </row>
    <row r="89" ht="18" customHeight="1" hidden="1">
      <c r="G89" s="28"/>
    </row>
    <row r="90" spans="8:10" ht="18" customHeight="1">
      <c r="H90" s="28"/>
      <c r="I90" s="28"/>
      <c r="J90" s="28"/>
    </row>
    <row r="91" spans="8:13" ht="18" customHeight="1">
      <c r="H91" s="28"/>
      <c r="I91" s="28"/>
      <c r="J91" s="28"/>
      <c r="L91" s="10"/>
      <c r="M91" s="10"/>
    </row>
    <row r="92" spans="8:13" ht="18" customHeight="1">
      <c r="H92" s="28"/>
      <c r="I92" s="28"/>
      <c r="J92" s="28"/>
      <c r="L92" s="23"/>
      <c r="M92" s="23"/>
    </row>
    <row r="93" spans="8:13" ht="18" customHeight="1">
      <c r="H93" s="28"/>
      <c r="I93" s="28"/>
      <c r="J93" s="28"/>
      <c r="L93" s="8"/>
      <c r="M93" s="8"/>
    </row>
    <row r="94" spans="8:12" ht="18" customHeight="1">
      <c r="H94" s="28"/>
      <c r="I94" s="28"/>
      <c r="J94" s="28"/>
      <c r="L94" s="25"/>
    </row>
    <row r="95" spans="8:12" ht="18" customHeight="1">
      <c r="H95" s="28"/>
      <c r="I95" s="28"/>
      <c r="J95" s="28"/>
      <c r="L95" s="25"/>
    </row>
    <row r="96" spans="8:13" ht="18" customHeight="1">
      <c r="H96" s="28"/>
      <c r="I96" s="28"/>
      <c r="J96" s="28"/>
      <c r="M96" s="26"/>
    </row>
    <row r="97" spans="8:13" ht="18" customHeight="1">
      <c r="H97" s="28"/>
      <c r="I97" s="28"/>
      <c r="J97" s="28"/>
      <c r="M97" s="26"/>
    </row>
    <row r="98" spans="8:13" ht="18" customHeight="1">
      <c r="H98" s="28"/>
      <c r="I98" s="28"/>
      <c r="J98" s="28"/>
      <c r="M98" s="26"/>
    </row>
    <row r="99" spans="8:13" ht="18" customHeight="1">
      <c r="H99" s="28"/>
      <c r="I99" s="28"/>
      <c r="J99" s="28"/>
      <c r="M99" s="26"/>
    </row>
    <row r="100" spans="8:13" ht="18" customHeight="1">
      <c r="H100" s="28"/>
      <c r="I100" s="28"/>
      <c r="J100" s="28"/>
      <c r="M100" s="26"/>
    </row>
    <row r="101" ht="18" customHeight="1">
      <c r="M101" s="26"/>
    </row>
    <row r="102" ht="18" customHeight="1">
      <c r="M102" s="26"/>
    </row>
    <row r="103" ht="18" customHeight="1"/>
  </sheetData>
  <sheetProtection password="E9FB" sheet="1" selectLockedCells="1"/>
  <mergeCells count="48">
    <mergeCell ref="E29:F30"/>
    <mergeCell ref="B30:C30"/>
    <mergeCell ref="B32:C32"/>
    <mergeCell ref="E32:F33"/>
    <mergeCell ref="B33:C33"/>
    <mergeCell ref="E5:F6"/>
    <mergeCell ref="B14:C14"/>
    <mergeCell ref="E14:E15"/>
    <mergeCell ref="B15:C15"/>
    <mergeCell ref="B17:C17"/>
    <mergeCell ref="B2:C2"/>
    <mergeCell ref="E2:F3"/>
    <mergeCell ref="B3:C3"/>
    <mergeCell ref="B5:C5"/>
    <mergeCell ref="B35:C35"/>
    <mergeCell ref="E35:F36"/>
    <mergeCell ref="B26:C26"/>
    <mergeCell ref="E26:F27"/>
    <mergeCell ref="B27:C27"/>
    <mergeCell ref="B29:C29"/>
    <mergeCell ref="E17:E18"/>
    <mergeCell ref="B8:C8"/>
    <mergeCell ref="E8:F9"/>
    <mergeCell ref="B9:C9"/>
    <mergeCell ref="B11:C11"/>
    <mergeCell ref="E11:E12"/>
    <mergeCell ref="B20:C20"/>
    <mergeCell ref="E20:F21"/>
    <mergeCell ref="B21:C21"/>
    <mergeCell ref="B23:C23"/>
    <mergeCell ref="E23:F24"/>
    <mergeCell ref="B24:C24"/>
    <mergeCell ref="B42:C42"/>
    <mergeCell ref="B44:C44"/>
    <mergeCell ref="E44:F45"/>
    <mergeCell ref="B45:C45"/>
    <mergeCell ref="B47:C47"/>
    <mergeCell ref="E47:F47"/>
    <mergeCell ref="B48:C48"/>
    <mergeCell ref="E48:F48"/>
    <mergeCell ref="B50:F50"/>
    <mergeCell ref="K35:L35"/>
    <mergeCell ref="B36:C36"/>
    <mergeCell ref="B38:C38"/>
    <mergeCell ref="E38:F39"/>
    <mergeCell ref="B39:C39"/>
    <mergeCell ref="B41:C41"/>
    <mergeCell ref="E41:F42"/>
  </mergeCells>
  <conditionalFormatting sqref="B11:E18">
    <cfRule type="expression" priority="3" dxfId="48" stopIfTrue="1">
      <formula>$B$9="No"</formula>
    </cfRule>
  </conditionalFormatting>
  <conditionalFormatting sqref="B26:F27 B32:F33 B41:F45">
    <cfRule type="expression" priority="2" dxfId="49" stopIfTrue="1">
      <formula>$B$24="No"</formula>
    </cfRule>
  </conditionalFormatting>
  <conditionalFormatting sqref="C18">
    <cfRule type="expression" priority="1" dxfId="50" stopIfTrue="1">
      <formula>$C$18="Check clean weight"</formula>
    </cfRule>
  </conditionalFormatting>
  <dataValidations count="5">
    <dataValidation type="decimal" operator="greaterThanOrEqual" allowBlank="1" showInputMessage="1" showErrorMessage="1" sqref="H56:H57 B45:C45 B21:C21 B12 B15 B18 J24:J29 H24:H29 L24:L58 B6:B7 B39:C39 B33:C33 H34:H50 J34:K57 B27 B30:C30 B36:C36 H52:H54">
      <formula1>0</formula1>
    </dataValidation>
    <dataValidation type="decimal" allowBlank="1" showInputMessage="1" showErrorMessage="1" sqref="B42:C42">
      <formula1>-1000</formula1>
      <formula2>100000</formula2>
    </dataValidation>
    <dataValidation type="list" allowBlank="1" showInputMessage="1" showErrorMessage="1" promptTitle="Materials streams" prompt="Choose a material from the list below" errorTitle="Error in material choice" error="Not a valid material from the list" sqref="B3">
      <formula1>$B$53:$B$76</formula1>
    </dataValidation>
    <dataValidation type="list" allowBlank="1" showInputMessage="1" showErrorMessage="1" promptTitle="Cleaning Y or N?" prompt="Choose Yes or No." errorTitle="Cleaning error" error="Not a valid response - &quot;Yes&quot; or &quot;No&quot; only is allowed." sqref="B9:C9">
      <formula1>$E$53:$E$54</formula1>
    </dataValidation>
    <dataValidation type="list" operator="greaterThanOrEqual" allowBlank="1" showInputMessage="1" showErrorMessage="1" sqref="B24:C24">
      <formula1>$E$53:$E$54</formula1>
    </dataValidation>
  </dataValidations>
  <printOptions/>
  <pageMargins left="0.7" right="0.7" top="0.75" bottom="0.75" header="0.3" footer="0.3"/>
  <pageSetup horizontalDpi="600" verticalDpi="600" orientation="portrait" paperSize="9" scale="84"/>
  <headerFooter>
    <oddFooter>&amp;L
© BRANZ Ltd 2009</oddFooter>
  </headerFooter>
  <rowBreaks count="1" manualBreakCount="1">
    <brk id="50" min="1"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Burgess</dc:creator>
  <cp:keywords/>
  <dc:description/>
  <cp:lastModifiedBy>Jonquil Brooks</cp:lastModifiedBy>
  <cp:lastPrinted>2009-11-17T04:06:23Z</cp:lastPrinted>
  <dcterms:created xsi:type="dcterms:W3CDTF">2009-09-25T04:14:26Z</dcterms:created>
  <dcterms:modified xsi:type="dcterms:W3CDTF">2018-07-19T22:52:36Z</dcterms:modified>
  <cp:category/>
  <cp:version/>
  <cp:contentType/>
  <cp:contentStatus/>
</cp:coreProperties>
</file>