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branzltd-my.sharepoint.com/personal/andrew_pollard_branz_co_nz/Documents/Projects/H1-CalcTool/"/>
    </mc:Choice>
  </mc:AlternateContent>
  <xr:revisionPtr revIDLastSave="1046" documentId="8_{5D7DFC8F-5ECA-4FF9-ACD5-989D00CF44E3}" xr6:coauthVersionLast="47" xr6:coauthVersionMax="47" xr10:uidLastSave="{BA84AF28-D518-4F17-97EF-97F27441D381}"/>
  <workbookProtection workbookAlgorithmName="SHA-512" workbookHashValue="Tud1aK3lgs84D31ATF82wlEpZgErHyhRWopNKBGvwUMOyIP97nVZ/6IcL1sKpObhJmHTWr/wdqWZEF8XOenNGg==" workbookSaltValue="KRT/QaCFFoqI2STNR/Y45w==" workbookSpinCount="100000" lockStructure="1"/>
  <bookViews>
    <workbookView xWindow="-120" yWindow="-120" windowWidth="29040" windowHeight="15720" activeTab="1" xr2:uid="{465D2052-D235-4C97-917F-475590F77414}"/>
  </bookViews>
  <sheets>
    <sheet name="Introduction" sheetId="10" r:id="rId1"/>
    <sheet name="Calculations and Results" sheetId="5" r:id="rId2"/>
  </sheets>
  <definedNames>
    <definedName name="Areas">'Calculations and Results'!$I$43:$I$112</definedName>
    <definedName name="Climates">'Calculations and Results'!$V$43:$X$111</definedName>
    <definedName name="DoorArea">'Calculations and Results'!$I$25</definedName>
    <definedName name="Elements">'Calculations and Results'!$E$43:$E$112</definedName>
    <definedName name="GlazingArea">'Calculations and Results'!$I$24</definedName>
    <definedName name="IDs">'Calculations and Results'!$G$43:$G$112</definedName>
    <definedName name="OtherFloorArea">'Calculations and Results'!$I$20</definedName>
    <definedName name="_xlnm.Print_Area" localSheetId="1">'Calculations and Results'!$D$2:$M$112</definedName>
    <definedName name="_xlnm.Print_Area" localSheetId="0">Introduction!$A$1:$D$53</definedName>
    <definedName name="_xlnm.Print_Titles" localSheetId="1">'Calculations and Results'!$2:$16</definedName>
    <definedName name="RLU30TotalWall">'Calculations and Results'!$R$24</definedName>
    <definedName name="RLU70TotalWall">'Calculations and Results'!$R$23</definedName>
    <definedName name="RLUOtherFloor">'Calculations and Results'!$R$20</definedName>
    <definedName name="RLURoof">'Calculations and Results'!$R$21</definedName>
    <definedName name="RLUSlabFloor">'Calculations and Results'!$R$19</definedName>
    <definedName name="RoofArea">'Calculations and Results'!$I$21</definedName>
    <definedName name="SkylightArea">'Calculations and Results'!$I$22</definedName>
    <definedName name="SlabFloorArea">'Calculations and Results'!$I$19</definedName>
    <definedName name="TAs">'Calculations and Results'!$V$43:$V$111</definedName>
    <definedName name="TotalRoofArea">'Calculations and Results'!$Q$21</definedName>
    <definedName name="TotalWallArea">'Calculations and Results'!$Q$35</definedName>
    <definedName name="WallArea">'Calculations and Results'!$I$23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19" i="5" l="1"/>
  <c r="Q11" i="5"/>
  <c r="R20" i="5"/>
  <c r="R21" i="5"/>
  <c r="R22" i="5"/>
  <c r="R23" i="5"/>
  <c r="R24" i="5"/>
  <c r="R25" i="5"/>
  <c r="L14" i="5" l="1"/>
  <c r="L13" i="5"/>
  <c r="K46" i="5"/>
  <c r="P49" i="5"/>
  <c r="P50" i="5"/>
  <c r="P51" i="5"/>
  <c r="P52" i="5"/>
  <c r="P53" i="5"/>
  <c r="P54" i="5"/>
  <c r="P55" i="5"/>
  <c r="P56" i="5"/>
  <c r="P57" i="5"/>
  <c r="P58" i="5"/>
  <c r="P59" i="5"/>
  <c r="P60" i="5"/>
  <c r="P61" i="5"/>
  <c r="P62" i="5"/>
  <c r="P63" i="5"/>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96" i="5"/>
  <c r="P97" i="5"/>
  <c r="P98" i="5"/>
  <c r="P99" i="5"/>
  <c r="P100" i="5"/>
  <c r="P101" i="5"/>
  <c r="P102" i="5"/>
  <c r="P103" i="5"/>
  <c r="P104" i="5"/>
  <c r="P105" i="5"/>
  <c r="P106" i="5"/>
  <c r="P107" i="5"/>
  <c r="P108" i="5"/>
  <c r="P109" i="5"/>
  <c r="P110" i="5"/>
  <c r="P111" i="5"/>
  <c r="P112"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Q9"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43" i="5"/>
  <c r="S35" i="5" l="1"/>
  <c r="S32" i="5"/>
  <c r="S33" i="5"/>
  <c r="S34" i="5"/>
  <c r="W25" i="5" l="1"/>
  <c r="W24" i="5"/>
  <c r="W22" i="5"/>
  <c r="I20" i="5"/>
  <c r="I33" i="5" s="1"/>
  <c r="I21" i="5"/>
  <c r="I22" i="5"/>
  <c r="I23" i="5"/>
  <c r="I24" i="5"/>
  <c r="I25" i="5"/>
  <c r="I19" i="5"/>
  <c r="K48" i="5"/>
  <c r="K49" i="5"/>
  <c r="K44" i="5"/>
  <c r="K20" i="5" s="1"/>
  <c r="K45" i="5"/>
  <c r="K23" i="5"/>
  <c r="K47" i="5"/>
  <c r="K24" i="5" s="1"/>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8" i="5"/>
  <c r="K109" i="5"/>
  <c r="K110" i="5"/>
  <c r="K111" i="5"/>
  <c r="K112" i="5"/>
  <c r="K43" i="5"/>
  <c r="K19" i="5" s="1"/>
  <c r="K25" i="5" l="1"/>
  <c r="K21" i="5"/>
  <c r="I36" i="5"/>
  <c r="I35" i="5"/>
  <c r="Q35" i="5"/>
  <c r="Q13" i="5" s="1"/>
  <c r="I32" i="5"/>
  <c r="I27" i="5"/>
  <c r="I34" i="5"/>
  <c r="K22" i="5"/>
  <c r="W35" i="5"/>
  <c r="W32" i="5"/>
  <c r="W33" i="5"/>
  <c r="W34" i="5"/>
  <c r="Q20" i="5"/>
  <c r="K33" i="5" s="1"/>
  <c r="Q19" i="5"/>
  <c r="K32" i="5" s="1"/>
  <c r="L27" i="5" l="1"/>
  <c r="J33" i="5"/>
  <c r="L44" i="5"/>
  <c r="J34" i="5"/>
  <c r="J32" i="5"/>
  <c r="J35" i="5"/>
  <c r="Q23" i="5"/>
  <c r="K35" i="5" s="1"/>
  <c r="H24" i="5"/>
  <c r="I37" i="5"/>
  <c r="Q21" i="5"/>
  <c r="K34" i="5" s="1"/>
  <c r="P48" i="5" l="1"/>
  <c r="P47" i="5"/>
  <c r="P44" i="5"/>
  <c r="P43" i="5"/>
  <c r="L43" i="5" s="1"/>
  <c r="P45" i="5"/>
  <c r="L45" i="5" s="1"/>
  <c r="P46" i="5"/>
  <c r="L46" i="5" s="1"/>
  <c r="Q24" i="5"/>
  <c r="L48" i="5" l="1"/>
  <c r="L49" i="5"/>
  <c r="K36" i="5"/>
  <c r="L37" i="5" s="1"/>
  <c r="J36" i="5"/>
  <c r="L47" i="5"/>
  <c r="W21" i="5"/>
  <c r="W23" i="5"/>
  <c r="W19" i="5"/>
  <c r="W20" i="5"/>
  <c r="S31" i="5" l="1"/>
  <c r="S30" i="5" l="1"/>
  <c r="E39" i="5" s="1"/>
  <c r="L39" i="5" s="1"/>
</calcChain>
</file>

<file path=xl/sharedStrings.xml><?xml version="1.0" encoding="utf-8"?>
<sst xmlns="http://schemas.openxmlformats.org/spreadsheetml/2006/main" count="358" uniqueCount="202">
  <si>
    <t>Roof</t>
  </si>
  <si>
    <t>Skylights</t>
  </si>
  <si>
    <t>Walls</t>
  </si>
  <si>
    <t>Designer</t>
  </si>
  <si>
    <t>Address</t>
  </si>
  <si>
    <t>Date</t>
  </si>
  <si>
    <t>Project name</t>
  </si>
  <si>
    <t>Climate Zone</t>
  </si>
  <si>
    <t xml:space="preserve">Whangarei District   </t>
  </si>
  <si>
    <t xml:space="preserve">Thames-Coromandel District   </t>
  </si>
  <si>
    <t xml:space="preserve">Hauraki District   </t>
  </si>
  <si>
    <t xml:space="preserve">Waikato District   </t>
  </si>
  <si>
    <t xml:space="preserve">Waipa District   </t>
  </si>
  <si>
    <t xml:space="preserve">Waitomo District   </t>
  </si>
  <si>
    <t xml:space="preserve">Rotorua District   </t>
  </si>
  <si>
    <t xml:space="preserve">Whakatane District   </t>
  </si>
  <si>
    <t xml:space="preserve">Kawerau District   </t>
  </si>
  <si>
    <t xml:space="preserve">Ōpōtiki District   </t>
  </si>
  <si>
    <t xml:space="preserve">Gisborne District   </t>
  </si>
  <si>
    <t xml:space="preserve">Wairoa District   </t>
  </si>
  <si>
    <t xml:space="preserve">Ruapehu District   </t>
  </si>
  <si>
    <t xml:space="preserve">Whanganui District   </t>
  </si>
  <si>
    <t xml:space="preserve">Tararua District   </t>
  </si>
  <si>
    <t xml:space="preserve">Masterton District   </t>
  </si>
  <si>
    <t xml:space="preserve">Upper Hutt City  </t>
  </si>
  <si>
    <t xml:space="preserve">Far North District  </t>
  </si>
  <si>
    <t xml:space="preserve">Kaipara District   </t>
  </si>
  <si>
    <t xml:space="preserve">Auckland    </t>
  </si>
  <si>
    <t xml:space="preserve">Matamata-Piako District   </t>
  </si>
  <si>
    <t xml:space="preserve">Hamilton City   </t>
  </si>
  <si>
    <t xml:space="preserve">Ōtorohanga District   </t>
  </si>
  <si>
    <t xml:space="preserve">South Waikato District  </t>
  </si>
  <si>
    <t xml:space="preserve">Taupo District   </t>
  </si>
  <si>
    <t>Western Bay of Plenty District</t>
  </si>
  <si>
    <t xml:space="preserve">Tauranga City   </t>
  </si>
  <si>
    <t xml:space="preserve">Hastings District   </t>
  </si>
  <si>
    <t xml:space="preserve">Napier City   </t>
  </si>
  <si>
    <t xml:space="preserve">Central Hawke’s Bay District </t>
  </si>
  <si>
    <t xml:space="preserve">New Plymouth District  </t>
  </si>
  <si>
    <t xml:space="preserve">Stratford District   </t>
  </si>
  <si>
    <t xml:space="preserve">South Taranaki District  </t>
  </si>
  <si>
    <t xml:space="preserve">Manawatu District   </t>
  </si>
  <si>
    <t xml:space="preserve">Palmerston North City  </t>
  </si>
  <si>
    <t xml:space="preserve">Horowhenua District   </t>
  </si>
  <si>
    <t xml:space="preserve">Kapiti Coast District  </t>
  </si>
  <si>
    <t xml:space="preserve">Carterton District   </t>
  </si>
  <si>
    <t xml:space="preserve">South Wairarapa District  </t>
  </si>
  <si>
    <t xml:space="preserve">Porirua City   </t>
  </si>
  <si>
    <t xml:space="preserve">Lower Hutt City  </t>
  </si>
  <si>
    <t xml:space="preserve">Wellington City   </t>
  </si>
  <si>
    <t>Rangitikei District  (North of 39°50')</t>
  </si>
  <si>
    <t>Rangitikei District (South of 39°50')</t>
  </si>
  <si>
    <t>Territorial Authority</t>
  </si>
  <si>
    <t>Chatham Islands</t>
  </si>
  <si>
    <t>Tasman District</t>
  </si>
  <si>
    <t>Nelson City</t>
  </si>
  <si>
    <t>Marlborough District</t>
  </si>
  <si>
    <t>Kaikoura District</t>
  </si>
  <si>
    <t>Buller District</t>
  </si>
  <si>
    <t>Grey District</t>
  </si>
  <si>
    <t>Westland District</t>
  </si>
  <si>
    <t>Hurunui District</t>
  </si>
  <si>
    <t>Waimakariri District</t>
  </si>
  <si>
    <t>Christchurch City</t>
  </si>
  <si>
    <t>Selwyn District</t>
  </si>
  <si>
    <t>Ashburton District</t>
  </si>
  <si>
    <t>Timaru District</t>
  </si>
  <si>
    <t>Mackenzie District</t>
  </si>
  <si>
    <t>Waimate District</t>
  </si>
  <si>
    <t>Queenstown-Lakes District</t>
  </si>
  <si>
    <t>Dunedin City</t>
  </si>
  <si>
    <t>Clutha District</t>
  </si>
  <si>
    <t>Southland District</t>
  </si>
  <si>
    <t>Gore District</t>
  </si>
  <si>
    <t>Invercargill City</t>
  </si>
  <si>
    <t>Waitaki District (Inland of Otekaieke River)</t>
  </si>
  <si>
    <t>Waitaki District (Seaward of Otekaieke River)</t>
  </si>
  <si>
    <t>Central Otago District</t>
  </si>
  <si>
    <t>Other_Floors</t>
  </si>
  <si>
    <t>Slab-on-ground_Floors</t>
  </si>
  <si>
    <t>Total</t>
  </si>
  <si>
    <t>Glazing percentage</t>
  </si>
  <si>
    <t>Element</t>
  </si>
  <si>
    <t>RLU</t>
  </si>
  <si>
    <t>Description</t>
  </si>
  <si>
    <t>Element type</t>
  </si>
  <si>
    <t>Too high</t>
  </si>
  <si>
    <t>Valid location</t>
  </si>
  <si>
    <t>Errors</t>
  </si>
  <si>
    <t>Area
 (m²)</t>
  </si>
  <si>
    <t>Heat Loss
(W/K)</t>
  </si>
  <si>
    <t>Area
(m²)</t>
  </si>
  <si>
    <t>R-value
Minimum</t>
  </si>
  <si>
    <t>R-value
Check?</t>
  </si>
  <si>
    <t>What this calculation tool does</t>
  </si>
  <si>
    <t>Construction R-values</t>
  </si>
  <si>
    <t>Limitations and liability</t>
  </si>
  <si>
    <t>BRANZ Ltd accepts no liability for loss or damages resulting from use of this tool.</t>
  </si>
  <si>
    <t>The accuracy of the calculation relies on the designer entering accurate values.</t>
  </si>
  <si>
    <t>Restrictions on use</t>
  </si>
  <si>
    <t>Using the tool</t>
  </si>
  <si>
    <t>Data should only be entered into areas that are shaded in blue.</t>
  </si>
  <si>
    <t>Cells that are shaded in dark blue provide a dropdown list of options. Only options from the dropdown list can be used.</t>
  </si>
  <si>
    <t>The printout will list all of the individual building elements over a number of pages. The output should be scaled to 1 page wide.</t>
  </si>
  <si>
    <t>The print area has been set to cover the white area on the Calculations and Results sheet.</t>
  </si>
  <si>
    <t>Separate verification of the construction R-value should be included with your consent documentation.</t>
  </si>
  <si>
    <t>Calculated cells are shown in orange and can not be selected.</t>
  </si>
  <si>
    <t>Buildings with curtain walling are excluded. </t>
  </si>
  <si>
    <t>Select the climate zone and accurately enter all area and construction R-values for each building element.</t>
  </si>
  <si>
    <t>Measurement of areas</t>
  </si>
  <si>
    <t>Old Climate Zone</t>
  </si>
  <si>
    <t>old1</t>
  </si>
  <si>
    <t>old2</t>
  </si>
  <si>
    <t>old3</t>
  </si>
  <si>
    <t>Phase</t>
  </si>
  <si>
    <t>After 2 November 2023</t>
  </si>
  <si>
    <t>minRLU</t>
  </si>
  <si>
    <t>Phase1old1</t>
  </si>
  <si>
    <t>Phase1old2</t>
  </si>
  <si>
    <t>Phase1old3</t>
  </si>
  <si>
    <t>Phase11</t>
  </si>
  <si>
    <t>Phase12</t>
  </si>
  <si>
    <t>Phase13</t>
  </si>
  <si>
    <t>Phase14</t>
  </si>
  <si>
    <t>Phase15</t>
  </si>
  <si>
    <t>Phase16</t>
  </si>
  <si>
    <t>Phase21</t>
  </si>
  <si>
    <t>Phase22</t>
  </si>
  <si>
    <t>Phase23</t>
  </si>
  <si>
    <t>Phase24</t>
  </si>
  <si>
    <t>Phase25</t>
  </si>
  <si>
    <t>Phase26</t>
  </si>
  <si>
    <t>Phase31</t>
  </si>
  <si>
    <t>Phase32</t>
  </si>
  <si>
    <t>Phase33</t>
  </si>
  <si>
    <t>Phase34</t>
  </si>
  <si>
    <t>Phase35</t>
  </si>
  <si>
    <t>Phase36</t>
  </si>
  <si>
    <t>Heated minimums</t>
  </si>
  <si>
    <t>HeatedRoof</t>
  </si>
  <si>
    <t>HeatedWalls</t>
  </si>
  <si>
    <t>HeatedOther_Floors</t>
  </si>
  <si>
    <t>HeatedSlab-on-ground_Floors</t>
  </si>
  <si>
    <t>Client</t>
  </si>
  <si>
    <t>No</t>
  </si>
  <si>
    <t>70% Total Walls</t>
  </si>
  <si>
    <t>30% Total Walls</t>
  </si>
  <si>
    <t>Area (m²)</t>
  </si>
  <si>
    <t>Other Floor</t>
  </si>
  <si>
    <t>Slab Floor</t>
  </si>
  <si>
    <t>Total Wall Area</t>
  </si>
  <si>
    <t>This tool is only to be used in its full unmodified form.</t>
  </si>
  <si>
    <t>Use the BRANZ House Insulation Guide to find construction R-values or use the appropriate methods to calculate the construction R-values:</t>
  </si>
  <si>
    <t>Reference Building</t>
  </si>
  <si>
    <t>Reference Building Heat Loss</t>
  </si>
  <si>
    <t>(m²)</t>
  </si>
  <si>
    <t>Proposed Building</t>
  </si>
  <si>
    <t>Slab-on-ground Floors</t>
  </si>
  <si>
    <t>Doors (opaque)</t>
  </si>
  <si>
    <t>ID</t>
  </si>
  <si>
    <t>Glazing (in walls &amp; doors)</t>
  </si>
  <si>
    <t>Total Roof Area</t>
  </si>
  <si>
    <t>Application</t>
  </si>
  <si>
    <t xml:space="preserve">Climate Zone  </t>
  </si>
  <si>
    <t>(m².K/W)</t>
  </si>
  <si>
    <t xml:space="preserve">    Proposed Building Heat Loss
                   (W/K)      </t>
  </si>
  <si>
    <t xml:space="preserve">                   (W/K)</t>
  </si>
  <si>
    <t>This tool will also warn when unrealistically high R-values are entered to reduce the likelihood of data entry mistakes.</t>
  </si>
  <si>
    <t>Housing</t>
  </si>
  <si>
    <t>click +- above to show/hide comments</t>
  </si>
  <si>
    <t>Versions</t>
  </si>
  <si>
    <t xml:space="preserve">             H1/AS1 6th Edition Calculation Method Spreadsheet (Basic) - Introduction</t>
  </si>
  <si>
    <t>This tool checks for compliance of all housing and small buildings with the calculation method of H1/AS1 6th edition.</t>
  </si>
  <si>
    <t>Compliance requirements for H1/AS1 6th edition</t>
  </si>
  <si>
    <t>The use of H1/AS1 6th edition is restricted to all housing and other buildings that are less than 300 m².</t>
  </si>
  <si>
    <t>Methods for determining the thermal resistance and construction R-value of building elements are contained within H1/AS1 6th edition and include methods to calculate the R-values for slab-on-ground floors, windows, doors and skylights.</t>
  </si>
  <si>
    <t>The wall glazing area (windows and glazing in doors) of the building can be no greater than 40% of the gross wall area.</t>
  </si>
  <si>
    <t>Roof, walls and floors other than slab-on-ground floors must meet certain minimum R-values.</t>
  </si>
  <si>
    <t>Heated ceilings, heated walls, and heated floors must meet certain higher minimum R-values, except where they are solely installed in rooms with a shower, bath or toilet.</t>
  </si>
  <si>
    <t>Please refer to H1/AS1 6th edition for full compliance information.</t>
  </si>
  <si>
    <t>This tool can not be used for H1/AS2 2nd edition, which deals with larger non-residential buildings that have different requirements.</t>
  </si>
  <si>
    <t>This tool performs a number of checks and calculations and pass/fail compliance determined if appropriate.</t>
  </si>
  <si>
    <t>This tool will indicate when R-values entered are below the minimum permissible for that element.</t>
  </si>
  <si>
    <t>Refer to H1/AS1 6th edition for definitions of building element areas, in particular;</t>
  </si>
  <si>
    <r>
      <t xml:space="preserve">The </t>
    </r>
    <r>
      <rPr>
        <i/>
        <sz val="11"/>
        <color theme="1"/>
        <rFont val="Calibri"/>
        <family val="2"/>
      </rPr>
      <t>gross roof area</t>
    </r>
    <r>
      <rPr>
        <sz val="11"/>
        <color theme="1"/>
        <rFont val="Calibri"/>
        <family val="2"/>
      </rPr>
      <t xml:space="preserve"> is the </t>
    </r>
    <r>
      <rPr>
        <i/>
        <sz val="11"/>
        <color theme="1"/>
        <rFont val="Calibri"/>
        <family val="2"/>
      </rPr>
      <t xml:space="preserve">net roof area </t>
    </r>
    <r>
      <rPr>
        <sz val="11"/>
        <color theme="1"/>
        <rFont val="Calibri"/>
        <family val="2"/>
      </rPr>
      <t xml:space="preserve">plus the </t>
    </r>
    <r>
      <rPr>
        <i/>
        <sz val="11"/>
        <color theme="1"/>
        <rFont val="Calibri"/>
        <family val="2"/>
      </rPr>
      <t>area of skylights</t>
    </r>
    <r>
      <rPr>
        <sz val="11"/>
        <color theme="1"/>
        <rFont val="Calibri"/>
        <family val="2"/>
      </rPr>
      <t xml:space="preserve"> in the roof.</t>
    </r>
  </si>
  <si>
    <r>
      <t xml:space="preserve">The </t>
    </r>
    <r>
      <rPr>
        <i/>
        <sz val="11"/>
        <color theme="1"/>
        <rFont val="Calibri"/>
        <family val="2"/>
      </rPr>
      <t>gross wall area</t>
    </r>
    <r>
      <rPr>
        <sz val="11"/>
        <color theme="1"/>
        <rFont val="Calibri"/>
        <family val="2"/>
      </rPr>
      <t xml:space="preserve"> is the </t>
    </r>
    <r>
      <rPr>
        <i/>
        <sz val="11"/>
        <color theme="1"/>
        <rFont val="Calibri"/>
        <family val="2"/>
      </rPr>
      <t>net wall area</t>
    </r>
    <r>
      <rPr>
        <sz val="11"/>
        <color theme="1"/>
        <rFont val="Calibri"/>
        <family val="2"/>
      </rPr>
      <t xml:space="preserve"> plus the </t>
    </r>
    <r>
      <rPr>
        <i/>
        <sz val="11"/>
        <color theme="1"/>
        <rFont val="Calibri"/>
        <family val="2"/>
      </rPr>
      <t>area of all vertical windows and doors</t>
    </r>
    <r>
      <rPr>
        <sz val="11"/>
        <color theme="1"/>
        <rFont val="Calibri"/>
        <family val="2"/>
      </rPr>
      <t xml:space="preserve"> in the external walls of the building.</t>
    </r>
  </si>
  <si>
    <t>For the net roof area, thermal envelope floor area, and net wall area, use overall internal dimensions, measured on the finished internal face of all relevant building elements, including the thickness of any internal partitions.</t>
  </si>
  <si>
    <t>Interpretation of H1/AS1 6th edition</t>
  </si>
  <si>
    <t>This tool is implemented according to an interpretation of H1/AS1 6th edition.</t>
  </si>
  <si>
    <t xml:space="preserve">The designer must input construction R-values for the building elements. These are NOT the same as the insulation R-values. </t>
  </si>
  <si>
    <t>▪ For walls, roofs and floors other than slab-on-ground floors, use NZS 4214 with changes as per H1 6th edition.</t>
  </si>
  <si>
    <t>▪  For framed walls, H1/AS1 requires a wall framing fraction no less than 38% be assumed by default.</t>
  </si>
  <si>
    <t>▪ For windows, doors and skylights, see Appendix D in H1/AS1 6th edition.</t>
  </si>
  <si>
    <t>▪ For slab-on-ground floors, see Appendix E in H1/AS1 6th edition.</t>
  </si>
  <si>
    <t xml:space="preserve"> (net)</t>
  </si>
  <si>
    <r>
      <t>H1/AS1 6</t>
    </r>
    <r>
      <rPr>
        <b/>
        <vertAlign val="superscript"/>
        <sz val="20"/>
        <color theme="1"/>
        <rFont val="Calibri"/>
        <family val="2"/>
        <scheme val="minor"/>
      </rPr>
      <t xml:space="preserve">th </t>
    </r>
    <r>
      <rPr>
        <b/>
        <sz val="20"/>
        <color theme="1"/>
        <rFont val="Calibri"/>
        <family val="2"/>
        <scheme val="minor"/>
      </rPr>
      <t>Edition Calculation Method Spreadsheet</t>
    </r>
  </si>
  <si>
    <t>Walls (70% of gross wall area)</t>
  </si>
  <si>
    <t>Glazing allowance (30% of gross wall area)</t>
  </si>
  <si>
    <t>Roof (gross area includes skylight area)</t>
  </si>
  <si>
    <t>heated element?</t>
  </si>
  <si>
    <t>Version:  19 December 2025</t>
  </si>
  <si>
    <t xml:space="preserve">19 December 2025 - corrected fault in slab on ground reference calculation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</si>
</sst>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m\-yyyy"/>
    <numFmt numFmtId="165" formatCode="0.0"/>
    <numFmt numFmtId="166" formatCode="0.0%"/>
  </numFmts>
  <fonts count="38" x14ac:knownFonts="1">
    <font>
      <sz val="11"/>
      <color theme="1"/>
      <name val="Calibri"/>
      <family val="2"/>
      <scheme val="minor"/>
    </font>
    <font>
      <sz val="11"/>
      <color theme="1"/>
      <name val="Calibri"/>
      <family val="2"/>
    </font>
    <font>
      <b/>
      <sz val="11"/>
      <color theme="1"/>
      <name val="Calibri"/>
      <family val="2"/>
      <scheme val="minor"/>
    </font>
    <font>
      <b/>
      <sz val="14"/>
      <color theme="9" tint="-0.499984740745262"/>
      <name val="Calibri"/>
      <family val="2"/>
      <scheme val="minor"/>
    </font>
    <font>
      <b/>
      <sz val="12"/>
      <color theme="1"/>
      <name val="Calibri"/>
      <family val="2"/>
      <scheme val="minor"/>
    </font>
    <font>
      <sz val="8"/>
      <color theme="1"/>
      <name val="Calibri"/>
      <family val="2"/>
      <scheme val="minor"/>
    </font>
    <font>
      <b/>
      <sz val="8"/>
      <color theme="1"/>
      <name val="Calibri"/>
      <family val="2"/>
      <scheme val="minor"/>
    </font>
    <font>
      <sz val="11"/>
      <color theme="1"/>
      <name val="Calibri"/>
      <family val="2"/>
      <scheme val="minor"/>
    </font>
    <font>
      <b/>
      <sz val="11"/>
      <color rgb="FFFF0000"/>
      <name val="Calibri"/>
      <family val="2"/>
      <scheme val="minor"/>
    </font>
    <font>
      <b/>
      <sz val="11"/>
      <color rgb="FF7030A0"/>
      <name val="Calibri"/>
      <family val="2"/>
      <scheme val="minor"/>
    </font>
    <font>
      <sz val="6"/>
      <color theme="1"/>
      <name val="Calibri"/>
      <family val="2"/>
      <scheme val="minor"/>
    </font>
    <font>
      <sz val="11"/>
      <color theme="0" tint="-0.34998626667073579"/>
      <name val="Calibri"/>
      <family val="2"/>
      <scheme val="minor"/>
    </font>
    <font>
      <sz val="8"/>
      <color theme="0" tint="-0.34998626667073579"/>
      <name val="Calibri"/>
      <family val="2"/>
      <scheme val="minor"/>
    </font>
    <font>
      <b/>
      <sz val="20"/>
      <color theme="1"/>
      <name val="Calibri"/>
      <family val="2"/>
      <scheme val="minor"/>
    </font>
    <font>
      <b/>
      <vertAlign val="superscript"/>
      <sz val="20"/>
      <color theme="1"/>
      <name val="Calibri"/>
      <family val="2"/>
      <scheme val="minor"/>
    </font>
    <font>
      <b/>
      <sz val="10"/>
      <color theme="1"/>
      <name val="Calibri"/>
      <family val="2"/>
      <scheme val="minor"/>
    </font>
    <font>
      <b/>
      <u/>
      <sz val="11"/>
      <color theme="1"/>
      <name val="Calibri"/>
      <family val="2"/>
    </font>
    <font>
      <sz val="11"/>
      <color rgb="FFFF0000"/>
      <name val="Calibri"/>
      <family val="2"/>
      <scheme val="minor"/>
    </font>
    <font>
      <sz val="11"/>
      <color theme="0" tint="-0.249977111117893"/>
      <name val="Calibri"/>
      <family val="2"/>
      <scheme val="minor"/>
    </font>
    <font>
      <b/>
      <sz val="18"/>
      <color theme="1"/>
      <name val="Calibri"/>
      <family val="2"/>
      <scheme val="minor"/>
    </font>
    <font>
      <sz val="10"/>
      <color theme="1"/>
      <name val="Calibri"/>
      <family val="2"/>
      <scheme val="minor"/>
    </font>
    <font>
      <sz val="10"/>
      <color theme="0" tint="-0.249977111117893"/>
      <name val="Calibri"/>
      <family val="2"/>
      <scheme val="minor"/>
    </font>
    <font>
      <b/>
      <sz val="10"/>
      <color rgb="FF7030A0"/>
      <name val="Calibri"/>
      <family val="2"/>
      <scheme val="minor"/>
    </font>
    <font>
      <sz val="10"/>
      <name val="Calibri"/>
      <family val="2"/>
      <scheme val="minor"/>
    </font>
    <font>
      <sz val="7"/>
      <color theme="0"/>
      <name val="Calibri"/>
      <family val="2"/>
      <scheme val="minor"/>
    </font>
    <font>
      <b/>
      <sz val="10.5"/>
      <color theme="1"/>
      <name val="Calibri"/>
      <family val="2"/>
      <scheme val="minor"/>
    </font>
    <font>
      <sz val="11"/>
      <name val="Calibri"/>
      <family val="2"/>
      <scheme val="minor"/>
    </font>
    <font>
      <i/>
      <sz val="11"/>
      <color theme="1"/>
      <name val="Calibri"/>
      <family val="2"/>
    </font>
    <font>
      <b/>
      <sz val="11"/>
      <color theme="0" tint="-0.34998626667073579"/>
      <name val="Calibri"/>
      <family val="2"/>
      <scheme val="minor"/>
    </font>
    <font>
      <sz val="7"/>
      <color rgb="FFFF0000"/>
      <name val="Calibri"/>
      <family val="2"/>
      <scheme val="minor"/>
    </font>
    <font>
      <sz val="11"/>
      <color rgb="FFFF0000"/>
      <name val="Times New Roman"/>
      <family val="1"/>
    </font>
    <font>
      <b/>
      <u/>
      <sz val="11"/>
      <color rgb="FFFF0000"/>
      <name val="Calibri"/>
      <family val="2"/>
    </font>
    <font>
      <b/>
      <u/>
      <sz val="11"/>
      <name val="Calibri"/>
      <family val="2"/>
    </font>
    <font>
      <sz val="11"/>
      <name val="Calibri"/>
      <family val="2"/>
    </font>
    <font>
      <sz val="11"/>
      <name val="Times New Roman"/>
      <family val="1"/>
    </font>
    <font>
      <sz val="10"/>
      <color theme="0"/>
      <name val="Calibri"/>
      <family val="2"/>
      <scheme val="minor"/>
    </font>
    <font>
      <sz val="10"/>
      <color theme="0" tint="-0.34998626667073579"/>
      <name val="Calibri"/>
      <family val="2"/>
      <scheme val="minor"/>
    </font>
    <font>
      <sz val="8"/>
      <color rgb="FFFF0000"/>
      <name val="Calibri"/>
      <family val="2"/>
      <scheme val="minor"/>
    </font>
  </fonts>
  <fills count="7">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39997558519241921"/>
        <bgColor indexed="64"/>
      </patternFill>
    </fill>
  </fills>
  <borders count="1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hair">
        <color theme="0" tint="-0.34998626667073579"/>
      </bottom>
      <diagonal/>
    </border>
    <border>
      <left/>
      <right/>
      <top style="hair">
        <color theme="0" tint="-0.34998626667073579"/>
      </top>
      <bottom style="hair">
        <color theme="0" tint="-0.34998626667073579"/>
      </bottom>
      <diagonal/>
    </border>
    <border>
      <left/>
      <right/>
      <top style="hair">
        <color theme="0" tint="-0.34998626667073579"/>
      </top>
      <bottom/>
      <diagonal/>
    </border>
    <border>
      <left style="medium">
        <color indexed="64"/>
      </left>
      <right/>
      <top style="medium">
        <color indexed="64"/>
      </top>
      <bottom style="hair">
        <color theme="0" tint="-0.34998626667073579"/>
      </bottom>
      <diagonal/>
    </border>
    <border>
      <left/>
      <right/>
      <top style="medium">
        <color indexed="64"/>
      </top>
      <bottom style="hair">
        <color theme="0" tint="-0.34998626667073579"/>
      </bottom>
      <diagonal/>
    </border>
    <border>
      <left/>
      <right style="medium">
        <color indexed="64"/>
      </right>
      <top style="medium">
        <color indexed="64"/>
      </top>
      <bottom style="hair">
        <color theme="0" tint="-0.34998626667073579"/>
      </bottom>
      <diagonal/>
    </border>
    <border>
      <left style="medium">
        <color indexed="64"/>
      </left>
      <right/>
      <top style="hair">
        <color theme="0" tint="-0.34998626667073579"/>
      </top>
      <bottom style="hair">
        <color theme="0" tint="-0.34998626667073579"/>
      </bottom>
      <diagonal/>
    </border>
    <border>
      <left/>
      <right style="medium">
        <color indexed="64"/>
      </right>
      <top style="hair">
        <color theme="0" tint="-0.34998626667073579"/>
      </top>
      <bottom style="hair">
        <color theme="0" tint="-0.34998626667073579"/>
      </bottom>
      <diagonal/>
    </border>
    <border>
      <left style="medium">
        <color indexed="64"/>
      </left>
      <right/>
      <top style="hair">
        <color theme="0" tint="-0.34998626667073579"/>
      </top>
      <bottom style="medium">
        <color indexed="64"/>
      </bottom>
      <diagonal/>
    </border>
    <border>
      <left/>
      <right/>
      <top style="hair">
        <color theme="0" tint="-0.34998626667073579"/>
      </top>
      <bottom style="medium">
        <color indexed="64"/>
      </bottom>
      <diagonal/>
    </border>
    <border>
      <left/>
      <right style="medium">
        <color indexed="64"/>
      </right>
      <top style="hair">
        <color theme="0" tint="-0.34998626667073579"/>
      </top>
      <bottom style="medium">
        <color indexed="64"/>
      </bottom>
      <diagonal/>
    </border>
    <border>
      <left/>
      <right/>
      <top style="medium">
        <color indexed="64"/>
      </top>
      <bottom style="medium">
        <color indexed="64"/>
      </bottom>
      <diagonal/>
    </border>
    <border>
      <left/>
      <right/>
      <top/>
      <bottom style="hair">
        <color theme="0" tint="-0.34998626667073579"/>
      </bottom>
      <diagonal/>
    </border>
  </borders>
  <cellStyleXfs count="2">
    <xf numFmtId="0" fontId="0" fillId="0" borderId="0"/>
    <xf numFmtId="9" fontId="7" fillId="0" borderId="0" applyFont="0" applyFill="0" applyBorder="0" applyAlignment="0" applyProtection="0"/>
  </cellStyleXfs>
  <cellXfs count="151">
    <xf numFmtId="0" fontId="0" fillId="0" borderId="0" xfId="0"/>
    <xf numFmtId="0" fontId="5" fillId="0" borderId="0" xfId="0" applyFont="1"/>
    <xf numFmtId="0" fontId="3" fillId="0" borderId="0" xfId="0" applyFont="1" applyAlignment="1">
      <alignment horizontal="center"/>
    </xf>
    <xf numFmtId="0" fontId="0" fillId="2" borderId="0" xfId="0" applyFill="1"/>
    <xf numFmtId="0" fontId="5" fillId="2" borderId="0" xfId="0" applyFont="1" applyFill="1"/>
    <xf numFmtId="0" fontId="0" fillId="2" borderId="0" xfId="0" applyFill="1" applyAlignment="1">
      <alignment horizontal="right"/>
    </xf>
    <xf numFmtId="0" fontId="0" fillId="4" borderId="0" xfId="0" applyFill="1"/>
    <xf numFmtId="0" fontId="5" fillId="4" borderId="0" xfId="0" applyFont="1" applyFill="1"/>
    <xf numFmtId="0" fontId="6" fillId="4" borderId="0" xfId="0" applyFont="1" applyFill="1"/>
    <xf numFmtId="164" fontId="5" fillId="4" borderId="0" xfId="0" applyNumberFormat="1" applyFont="1" applyFill="1"/>
    <xf numFmtId="0" fontId="4" fillId="4" borderId="0" xfId="0" applyFont="1" applyFill="1"/>
    <xf numFmtId="0" fontId="4" fillId="4" borderId="0" xfId="0" applyFont="1" applyFill="1" applyAlignment="1">
      <alignment horizontal="right"/>
    </xf>
    <xf numFmtId="0" fontId="2" fillId="4" borderId="0" xfId="0" applyFont="1" applyFill="1" applyAlignment="1">
      <alignment horizontal="right"/>
    </xf>
    <xf numFmtId="0" fontId="2" fillId="4" borderId="4" xfId="0" applyFont="1" applyFill="1" applyBorder="1"/>
    <xf numFmtId="0" fontId="2" fillId="4" borderId="4" xfId="0" applyFont="1" applyFill="1" applyBorder="1" applyAlignment="1">
      <alignment horizontal="right" wrapText="1"/>
    </xf>
    <xf numFmtId="0" fontId="2" fillId="4" borderId="4" xfId="0" applyFont="1" applyFill="1" applyBorder="1" applyAlignment="1">
      <alignment horizontal="center"/>
    </xf>
    <xf numFmtId="0" fontId="8" fillId="4" borderId="0" xfId="0" applyFont="1" applyFill="1"/>
    <xf numFmtId="0" fontId="5" fillId="4" borderId="0" xfId="0" applyFont="1" applyFill="1" applyAlignment="1">
      <alignment horizontal="center" vertical="top"/>
    </xf>
    <xf numFmtId="0" fontId="0" fillId="4" borderId="0" xfId="0" applyFill="1" applyAlignment="1">
      <alignment horizontal="right"/>
    </xf>
    <xf numFmtId="0" fontId="5" fillId="4" borderId="0" xfId="0" applyFont="1" applyFill="1" applyAlignment="1">
      <alignment horizontal="right"/>
    </xf>
    <xf numFmtId="0" fontId="10" fillId="4" borderId="0" xfId="0" applyFont="1" applyFill="1" applyAlignment="1">
      <alignment horizontal="right"/>
    </xf>
    <xf numFmtId="0" fontId="0" fillId="0" borderId="0" xfId="0" applyAlignment="1">
      <alignment horizontal="right"/>
    </xf>
    <xf numFmtId="0" fontId="11" fillId="2" borderId="0" xfId="0" applyFont="1" applyFill="1"/>
    <xf numFmtId="0" fontId="0" fillId="5" borderId="0" xfId="0" applyFill="1"/>
    <xf numFmtId="0" fontId="2" fillId="5" borderId="0" xfId="0" applyFont="1" applyFill="1" applyAlignment="1">
      <alignment horizontal="center" vertical="center"/>
    </xf>
    <xf numFmtId="0" fontId="9" fillId="5" borderId="0" xfId="0" applyFont="1" applyFill="1" applyAlignment="1">
      <alignment horizontal="center" vertical="top" wrapText="1"/>
    </xf>
    <xf numFmtId="0" fontId="2" fillId="5" borderId="4" xfId="0" applyFont="1" applyFill="1" applyBorder="1"/>
    <xf numFmtId="0" fontId="0" fillId="5" borderId="4" xfId="0" applyFill="1" applyBorder="1"/>
    <xf numFmtId="0" fontId="2" fillId="5" borderId="4" xfId="0" applyFont="1" applyFill="1" applyBorder="1" applyAlignment="1">
      <alignment horizontal="right" vertical="center" wrapText="1"/>
    </xf>
    <xf numFmtId="0" fontId="2" fillId="5" borderId="0" xfId="0" applyFont="1" applyFill="1"/>
    <xf numFmtId="0" fontId="2" fillId="5" borderId="0" xfId="0" applyFont="1" applyFill="1" applyAlignment="1">
      <alignment horizontal="right"/>
    </xf>
    <xf numFmtId="165" fontId="2" fillId="5" borderId="5" xfId="0" applyNumberFormat="1" applyFont="1" applyFill="1" applyBorder="1" applyAlignment="1">
      <alignment horizontal="right"/>
    </xf>
    <xf numFmtId="165" fontId="9" fillId="5" borderId="5" xfId="0" applyNumberFormat="1" applyFont="1" applyFill="1" applyBorder="1"/>
    <xf numFmtId="0" fontId="4" fillId="4" borderId="0" xfId="0" applyFont="1" applyFill="1" applyAlignment="1">
      <alignment horizontal="left" vertical="top"/>
    </xf>
    <xf numFmtId="0" fontId="0" fillId="2" borderId="0" xfId="0" applyFill="1" applyProtection="1">
      <protection locked="0"/>
    </xf>
    <xf numFmtId="0" fontId="7" fillId="2" borderId="0" xfId="0" applyFont="1" applyFill="1"/>
    <xf numFmtId="0" fontId="7" fillId="4" borderId="0" xfId="0" applyFont="1" applyFill="1"/>
    <xf numFmtId="0" fontId="0" fillId="2" borderId="0" xfId="0" applyFill="1" applyAlignment="1" applyProtection="1">
      <alignment horizontal="right"/>
      <protection locked="0"/>
    </xf>
    <xf numFmtId="0" fontId="5" fillId="2" borderId="0" xfId="0" applyFont="1" applyFill="1" applyProtection="1">
      <protection locked="0"/>
    </xf>
    <xf numFmtId="0" fontId="17" fillId="2" borderId="0" xfId="0" applyFont="1" applyFill="1"/>
    <xf numFmtId="0" fontId="17" fillId="0" borderId="0" xfId="0" applyFont="1"/>
    <xf numFmtId="0" fontId="11" fillId="2" borderId="0" xfId="0" applyFont="1" applyFill="1" applyProtection="1">
      <protection locked="0"/>
    </xf>
    <xf numFmtId="0" fontId="11" fillId="4" borderId="0" xfId="0" applyFont="1" applyFill="1"/>
    <xf numFmtId="0" fontId="12" fillId="4" borderId="0" xfId="0" applyFont="1" applyFill="1"/>
    <xf numFmtId="0" fontId="5" fillId="5" borderId="0" xfId="0" applyFont="1" applyFill="1"/>
    <xf numFmtId="0" fontId="2" fillId="5" borderId="0" xfId="0" applyFont="1" applyFill="1" applyAlignment="1">
      <alignment horizontal="right" wrapText="1"/>
    </xf>
    <xf numFmtId="165" fontId="18" fillId="5" borderId="0" xfId="0" applyNumberFormat="1" applyFont="1" applyFill="1"/>
    <xf numFmtId="0" fontId="2" fillId="5" borderId="0" xfId="0" applyFont="1" applyFill="1" applyAlignment="1">
      <alignment horizontal="center"/>
    </xf>
    <xf numFmtId="0" fontId="2" fillId="4" borderId="0" xfId="0" applyFont="1" applyFill="1" applyAlignment="1">
      <alignment horizontal="center"/>
    </xf>
    <xf numFmtId="0" fontId="20" fillId="6" borderId="6" xfId="0" applyFont="1" applyFill="1" applyBorder="1" applyAlignment="1" applyProtection="1">
      <alignment vertical="top"/>
      <protection locked="0"/>
    </xf>
    <xf numFmtId="0" fontId="20" fillId="6" borderId="7" xfId="0" applyFont="1" applyFill="1" applyBorder="1" applyAlignment="1" applyProtection="1">
      <alignment vertical="top"/>
      <protection locked="0"/>
    </xf>
    <xf numFmtId="0" fontId="20" fillId="6" borderId="8" xfId="0" applyFont="1" applyFill="1" applyBorder="1" applyAlignment="1" applyProtection="1">
      <alignment vertical="top"/>
      <protection locked="0"/>
    </xf>
    <xf numFmtId="0" fontId="20" fillId="3" borderId="6" xfId="0" applyFont="1" applyFill="1" applyBorder="1" applyAlignment="1" applyProtection="1">
      <alignment vertical="top" wrapText="1"/>
      <protection locked="0"/>
    </xf>
    <xf numFmtId="0" fontId="21" fillId="6" borderId="6" xfId="0" applyFont="1" applyFill="1" applyBorder="1" applyAlignment="1" applyProtection="1">
      <alignment horizontal="center"/>
      <protection locked="0"/>
    </xf>
    <xf numFmtId="165" fontId="20" fillId="3" borderId="6" xfId="0" applyNumberFormat="1" applyFont="1" applyFill="1" applyBorder="1" applyAlignment="1" applyProtection="1">
      <alignment horizontal="right" vertical="top"/>
      <protection locked="0"/>
    </xf>
    <xf numFmtId="165" fontId="20" fillId="5" borderId="6" xfId="0" applyNumberFormat="1" applyFont="1" applyFill="1" applyBorder="1" applyAlignment="1">
      <alignment vertical="top"/>
    </xf>
    <xf numFmtId="0" fontId="20" fillId="3" borderId="7" xfId="0" applyFont="1" applyFill="1" applyBorder="1" applyAlignment="1" applyProtection="1">
      <alignment vertical="top" wrapText="1"/>
      <protection locked="0"/>
    </xf>
    <xf numFmtId="0" fontId="21" fillId="6" borderId="7" xfId="0" applyFont="1" applyFill="1" applyBorder="1" applyAlignment="1" applyProtection="1">
      <alignment horizontal="center"/>
      <protection locked="0"/>
    </xf>
    <xf numFmtId="165" fontId="20" fillId="3" borderId="7" xfId="0" applyNumberFormat="1" applyFont="1" applyFill="1" applyBorder="1" applyAlignment="1" applyProtection="1">
      <alignment vertical="top"/>
      <protection locked="0"/>
    </xf>
    <xf numFmtId="165" fontId="20" fillId="5" borderId="7" xfId="0" applyNumberFormat="1" applyFont="1" applyFill="1" applyBorder="1" applyAlignment="1">
      <alignment vertical="top"/>
    </xf>
    <xf numFmtId="0" fontId="20" fillId="3" borderId="8" xfId="0" applyFont="1" applyFill="1" applyBorder="1" applyAlignment="1" applyProtection="1">
      <alignment vertical="top" wrapText="1"/>
      <protection locked="0"/>
    </xf>
    <xf numFmtId="165" fontId="20" fillId="3" borderId="8" xfId="0" applyNumberFormat="1" applyFont="1" applyFill="1" applyBorder="1" applyAlignment="1" applyProtection="1">
      <alignment vertical="top"/>
      <protection locked="0"/>
    </xf>
    <xf numFmtId="165" fontId="20" fillId="5" borderId="8" xfId="0" applyNumberFormat="1" applyFont="1" applyFill="1" applyBorder="1" applyAlignment="1">
      <alignment vertical="top"/>
    </xf>
    <xf numFmtId="0" fontId="20" fillId="5" borderId="6" xfId="0" applyFont="1" applyFill="1" applyBorder="1"/>
    <xf numFmtId="165" fontId="20" fillId="5" borderId="6" xfId="0" applyNumberFormat="1" applyFont="1" applyFill="1" applyBorder="1"/>
    <xf numFmtId="165" fontId="20" fillId="5" borderId="6" xfId="0" applyNumberFormat="1" applyFont="1" applyFill="1" applyBorder="1" applyAlignment="1">
      <alignment horizontal="right"/>
    </xf>
    <xf numFmtId="165" fontId="22" fillId="5" borderId="5" xfId="0" applyNumberFormat="1" applyFont="1" applyFill="1" applyBorder="1"/>
    <xf numFmtId="0" fontId="20" fillId="5" borderId="7" xfId="0" applyFont="1" applyFill="1" applyBorder="1"/>
    <xf numFmtId="165" fontId="20" fillId="5" borderId="7" xfId="0" applyNumberFormat="1" applyFont="1" applyFill="1" applyBorder="1"/>
    <xf numFmtId="165" fontId="20" fillId="5" borderId="7" xfId="0" applyNumberFormat="1" applyFont="1" applyFill="1" applyBorder="1" applyAlignment="1">
      <alignment horizontal="right"/>
    </xf>
    <xf numFmtId="165" fontId="22" fillId="5" borderId="0" xfId="0" applyNumberFormat="1" applyFont="1" applyFill="1"/>
    <xf numFmtId="0" fontId="20" fillId="5" borderId="7" xfId="0" applyFont="1" applyFill="1" applyBorder="1" applyAlignment="1">
      <alignment horizontal="right"/>
    </xf>
    <xf numFmtId="0" fontId="20" fillId="5" borderId="8" xfId="0" applyFont="1" applyFill="1" applyBorder="1"/>
    <xf numFmtId="165" fontId="20" fillId="5" borderId="8" xfId="0" applyNumberFormat="1" applyFont="1" applyFill="1" applyBorder="1"/>
    <xf numFmtId="165" fontId="20" fillId="5" borderId="8" xfId="0" applyNumberFormat="1" applyFont="1" applyFill="1" applyBorder="1" applyAlignment="1">
      <alignment horizontal="right"/>
    </xf>
    <xf numFmtId="0" fontId="20" fillId="5" borderId="0" xfId="0" applyFont="1" applyFill="1"/>
    <xf numFmtId="165" fontId="20" fillId="5" borderId="0" xfId="0" applyNumberFormat="1" applyFont="1" applyFill="1"/>
    <xf numFmtId="165" fontId="20" fillId="5" borderId="0" xfId="0" applyNumberFormat="1" applyFont="1" applyFill="1" applyAlignment="1">
      <alignment horizontal="right"/>
    </xf>
    <xf numFmtId="0" fontId="15" fillId="5" borderId="0" xfId="0" applyFont="1" applyFill="1"/>
    <xf numFmtId="165" fontId="21" fillId="5" borderId="0" xfId="0" applyNumberFormat="1" applyFont="1" applyFill="1"/>
    <xf numFmtId="0" fontId="15" fillId="5" borderId="0" xfId="0" applyFont="1" applyFill="1" applyAlignment="1">
      <alignment horizontal="right"/>
    </xf>
    <xf numFmtId="165" fontId="21" fillId="5" borderId="6" xfId="0" applyNumberFormat="1" applyFont="1" applyFill="1" applyBorder="1"/>
    <xf numFmtId="165" fontId="22" fillId="5" borderId="18" xfId="0" applyNumberFormat="1" applyFont="1" applyFill="1" applyBorder="1"/>
    <xf numFmtId="165" fontId="21" fillId="5" borderId="7" xfId="0" applyNumberFormat="1" applyFont="1" applyFill="1" applyBorder="1"/>
    <xf numFmtId="165" fontId="22" fillId="5" borderId="7" xfId="0" applyNumberFormat="1" applyFont="1" applyFill="1" applyBorder="1"/>
    <xf numFmtId="0" fontId="20" fillId="5" borderId="8" xfId="0" applyFont="1" applyFill="1" applyBorder="1" applyAlignment="1">
      <alignment vertical="top"/>
    </xf>
    <xf numFmtId="2" fontId="21" fillId="5" borderId="8" xfId="0" applyNumberFormat="1" applyFont="1" applyFill="1" applyBorder="1" applyAlignment="1">
      <alignment vertical="top"/>
    </xf>
    <xf numFmtId="165" fontId="22" fillId="5" borderId="8" xfId="0" applyNumberFormat="1" applyFont="1" applyFill="1" applyBorder="1" applyAlignment="1">
      <alignment vertical="top"/>
    </xf>
    <xf numFmtId="0" fontId="20" fillId="3" borderId="6" xfId="0" applyFont="1" applyFill="1" applyBorder="1" applyAlignment="1" applyProtection="1">
      <alignment horizontal="center" vertical="top" wrapText="1"/>
      <protection locked="0"/>
    </xf>
    <xf numFmtId="0" fontId="20" fillId="3" borderId="7" xfId="0" applyFont="1" applyFill="1" applyBorder="1" applyAlignment="1" applyProtection="1">
      <alignment horizontal="center" vertical="top" wrapText="1"/>
      <protection locked="0"/>
    </xf>
    <xf numFmtId="0" fontId="20" fillId="3" borderId="8" xfId="0" applyFont="1" applyFill="1" applyBorder="1" applyAlignment="1" applyProtection="1">
      <alignment horizontal="center" vertical="top" wrapText="1"/>
      <protection locked="0"/>
    </xf>
    <xf numFmtId="0" fontId="23" fillId="5" borderId="3" xfId="0" applyFont="1" applyFill="1" applyBorder="1" applyAlignment="1">
      <alignment horizontal="center"/>
    </xf>
    <xf numFmtId="0" fontId="24" fillId="4" borderId="0" xfId="0" applyFont="1" applyFill="1" applyAlignment="1">
      <alignment horizontal="center"/>
    </xf>
    <xf numFmtId="0" fontId="12" fillId="2" borderId="0" xfId="0" applyFont="1" applyFill="1"/>
    <xf numFmtId="166" fontId="11" fillId="2" borderId="0" xfId="1" applyNumberFormat="1" applyFont="1" applyFill="1"/>
    <xf numFmtId="0" fontId="11" fillId="2" borderId="0" xfId="0" applyFont="1" applyFill="1" applyAlignment="1">
      <alignment horizontal="right"/>
    </xf>
    <xf numFmtId="165" fontId="11" fillId="2" borderId="0" xfId="0" applyNumberFormat="1" applyFont="1" applyFill="1"/>
    <xf numFmtId="2" fontId="11" fillId="2" borderId="0" xfId="0" applyNumberFormat="1" applyFont="1" applyFill="1"/>
    <xf numFmtId="0" fontId="2" fillId="4" borderId="4" xfId="0" applyFont="1" applyFill="1" applyBorder="1" applyAlignment="1">
      <alignment horizontal="left" wrapText="1"/>
    </xf>
    <xf numFmtId="0" fontId="26" fillId="2" borderId="0" xfId="0" applyFont="1" applyFill="1"/>
    <xf numFmtId="0" fontId="20" fillId="6" borderId="3" xfId="0" applyFont="1" applyFill="1" applyBorder="1" applyAlignment="1" applyProtection="1">
      <alignment horizontal="left"/>
      <protection locked="0"/>
    </xf>
    <xf numFmtId="0" fontId="17" fillId="2" borderId="0" xfId="0" applyFont="1" applyFill="1" applyProtection="1">
      <protection locked="0"/>
    </xf>
    <xf numFmtId="0" fontId="28" fillId="2" borderId="0" xfId="0" applyFont="1" applyFill="1"/>
    <xf numFmtId="2" fontId="20" fillId="3" borderId="6" xfId="0" applyNumberFormat="1" applyFont="1" applyFill="1" applyBorder="1" applyAlignment="1" applyProtection="1">
      <alignment vertical="top" wrapText="1"/>
      <protection locked="0"/>
    </xf>
    <xf numFmtId="2" fontId="20" fillId="3" borderId="7" xfId="0" applyNumberFormat="1" applyFont="1" applyFill="1" applyBorder="1" applyAlignment="1" applyProtection="1">
      <alignment vertical="top"/>
      <protection locked="0"/>
    </xf>
    <xf numFmtId="2" fontId="20" fillId="3" borderId="7" xfId="0" applyNumberFormat="1" applyFont="1" applyFill="1" applyBorder="1" applyAlignment="1" applyProtection="1">
      <alignment vertical="top" wrapText="1"/>
      <protection locked="0"/>
    </xf>
    <xf numFmtId="2" fontId="20" fillId="3" borderId="7" xfId="0" applyNumberFormat="1" applyFont="1" applyFill="1" applyBorder="1" applyAlignment="1" applyProtection="1">
      <alignment horizontal="right" vertical="top"/>
      <protection locked="0"/>
    </xf>
    <xf numFmtId="2" fontId="20" fillId="3" borderId="8" xfId="0" applyNumberFormat="1" applyFont="1" applyFill="1" applyBorder="1" applyAlignment="1" applyProtection="1">
      <alignment horizontal="right" vertical="top"/>
      <protection locked="0"/>
    </xf>
    <xf numFmtId="15" fontId="0" fillId="4" borderId="0" xfId="0" applyNumberFormat="1" applyFill="1" applyAlignment="1">
      <alignment wrapText="1"/>
    </xf>
    <xf numFmtId="0" fontId="29" fillId="3" borderId="0" xfId="0" applyFont="1" applyFill="1" applyProtection="1">
      <protection locked="0"/>
    </xf>
    <xf numFmtId="0" fontId="30" fillId="4" borderId="0" xfId="0" applyFont="1" applyFill="1" applyAlignment="1">
      <alignment vertical="center" wrapText="1"/>
    </xf>
    <xf numFmtId="0" fontId="17" fillId="4" borderId="0" xfId="0" applyFont="1" applyFill="1"/>
    <xf numFmtId="0" fontId="31" fillId="4" borderId="0" xfId="0" applyFont="1" applyFill="1" applyAlignment="1">
      <alignment vertical="center" wrapText="1"/>
    </xf>
    <xf numFmtId="0" fontId="33" fillId="4" borderId="0" xfId="0" applyFont="1" applyFill="1" applyAlignment="1">
      <alignment vertical="center" wrapText="1"/>
    </xf>
    <xf numFmtId="0" fontId="0" fillId="4" borderId="0" xfId="0" applyFill="1" applyAlignment="1">
      <alignment vertical="top" wrapText="1"/>
    </xf>
    <xf numFmtId="0" fontId="26" fillId="4" borderId="0" xfId="0" applyFont="1" applyFill="1" applyAlignment="1">
      <alignment wrapText="1"/>
    </xf>
    <xf numFmtId="0" fontId="1" fillId="4" borderId="0" xfId="0" applyFont="1" applyFill="1" applyAlignment="1">
      <alignment vertical="center" wrapText="1"/>
    </xf>
    <xf numFmtId="0" fontId="1" fillId="0" borderId="0" xfId="0" applyFont="1" applyAlignment="1">
      <alignment vertical="center" wrapText="1"/>
    </xf>
    <xf numFmtId="0" fontId="34" fillId="4" borderId="0" xfId="0" applyFont="1" applyFill="1" applyAlignment="1">
      <alignment vertical="center" wrapText="1"/>
    </xf>
    <xf numFmtId="0" fontId="26" fillId="4" borderId="0" xfId="0" applyFont="1" applyFill="1"/>
    <xf numFmtId="0" fontId="17" fillId="3" borderId="0" xfId="0" applyFont="1" applyFill="1" applyProtection="1">
      <protection locked="0"/>
    </xf>
    <xf numFmtId="0" fontId="17" fillId="3" borderId="3" xfId="0" applyFont="1" applyFill="1" applyBorder="1" applyProtection="1">
      <protection locked="0"/>
    </xf>
    <xf numFmtId="0" fontId="4" fillId="0" borderId="0" xfId="0" applyFont="1"/>
    <xf numFmtId="0" fontId="35" fillId="4" borderId="0" xfId="0" applyFont="1" applyFill="1" applyAlignment="1">
      <alignment horizontal="center"/>
    </xf>
    <xf numFmtId="0" fontId="23" fillId="4" borderId="0" xfId="0" applyFont="1" applyFill="1" applyAlignment="1">
      <alignment horizontal="center"/>
    </xf>
    <xf numFmtId="0" fontId="25" fillId="4" borderId="0" xfId="0" applyFont="1" applyFill="1" applyAlignment="1">
      <alignment horizontal="center" wrapText="1"/>
    </xf>
    <xf numFmtId="0" fontId="36" fillId="2" borderId="0" xfId="0" applyFont="1" applyFill="1"/>
    <xf numFmtId="165" fontId="11" fillId="2" borderId="0" xfId="0" applyNumberFormat="1" applyFont="1" applyFill="1" applyAlignment="1">
      <alignment horizontal="right"/>
    </xf>
    <xf numFmtId="0" fontId="20" fillId="2" borderId="0" xfId="0" applyFont="1" applyFill="1" applyAlignment="1">
      <alignment wrapText="1"/>
    </xf>
    <xf numFmtId="0" fontId="20" fillId="2" borderId="0" xfId="0" applyFont="1" applyFill="1" applyAlignment="1">
      <alignment horizontal="right" wrapText="1"/>
    </xf>
    <xf numFmtId="2" fontId="0" fillId="2" borderId="0" xfId="0" applyNumberFormat="1" applyFill="1"/>
    <xf numFmtId="0" fontId="19" fillId="4" borderId="0" xfId="0" applyFont="1" applyFill="1" applyAlignment="1">
      <alignment horizontal="left" vertical="center"/>
    </xf>
    <xf numFmtId="0" fontId="16" fillId="4" borderId="0" xfId="0" applyFont="1" applyFill="1" applyAlignment="1">
      <alignment vertical="center" wrapText="1"/>
    </xf>
    <xf numFmtId="0" fontId="32" fillId="4" borderId="0" xfId="0" applyFont="1" applyFill="1" applyAlignment="1">
      <alignment vertical="center" wrapText="1"/>
    </xf>
    <xf numFmtId="0" fontId="2" fillId="5" borderId="4" xfId="0" applyFont="1" applyFill="1" applyBorder="1" applyAlignment="1">
      <alignment horizontal="left" vertical="center" wrapText="1"/>
    </xf>
    <xf numFmtId="0" fontId="2" fillId="5" borderId="0" xfId="0" applyFont="1" applyFill="1" applyAlignment="1">
      <alignment horizontal="center" vertical="center"/>
    </xf>
    <xf numFmtId="0" fontId="2" fillId="5" borderId="4" xfId="0" applyFont="1" applyFill="1" applyBorder="1" applyAlignment="1">
      <alignment horizontal="left" wrapText="1"/>
    </xf>
    <xf numFmtId="0" fontId="13" fillId="4" borderId="0" xfId="0" applyFont="1" applyFill="1" applyAlignment="1">
      <alignment horizontal="center"/>
    </xf>
    <xf numFmtId="0" fontId="20" fillId="6" borderId="1" xfId="0" applyFont="1" applyFill="1" applyBorder="1" applyAlignment="1" applyProtection="1">
      <alignment horizontal="left"/>
      <protection locked="0"/>
    </xf>
    <xf numFmtId="0" fontId="20" fillId="6" borderId="17" xfId="0" applyFont="1" applyFill="1" applyBorder="1" applyAlignment="1" applyProtection="1">
      <alignment horizontal="left"/>
      <protection locked="0"/>
    </xf>
    <xf numFmtId="0" fontId="20" fillId="6" borderId="2" xfId="0" applyFont="1" applyFill="1" applyBorder="1" applyAlignment="1" applyProtection="1">
      <alignment horizontal="left"/>
      <protection locked="0"/>
    </xf>
    <xf numFmtId="49" fontId="0" fillId="3" borderId="9" xfId="0" applyNumberFormat="1" applyFill="1" applyBorder="1" applyAlignment="1" applyProtection="1">
      <alignment horizontal="left" vertical="top" wrapText="1"/>
      <protection locked="0"/>
    </xf>
    <xf numFmtId="49" fontId="0" fillId="3" borderId="10" xfId="0" applyNumberFormat="1" applyFill="1" applyBorder="1" applyAlignment="1" applyProtection="1">
      <alignment horizontal="left" vertical="top" wrapText="1"/>
      <protection locked="0"/>
    </xf>
    <xf numFmtId="49" fontId="0" fillId="3" borderId="11" xfId="0" applyNumberFormat="1" applyFill="1" applyBorder="1" applyAlignment="1" applyProtection="1">
      <alignment horizontal="left" vertical="top" wrapText="1"/>
      <protection locked="0"/>
    </xf>
    <xf numFmtId="49" fontId="0" fillId="3" borderId="12" xfId="0" applyNumberFormat="1" applyFill="1" applyBorder="1" applyAlignment="1" applyProtection="1">
      <alignment horizontal="left" vertical="top" wrapText="1"/>
      <protection locked="0"/>
    </xf>
    <xf numFmtId="49" fontId="0" fillId="3" borderId="7" xfId="0" applyNumberFormat="1" applyFill="1" applyBorder="1" applyAlignment="1" applyProtection="1">
      <alignment horizontal="left" vertical="top" wrapText="1"/>
      <protection locked="0"/>
    </xf>
    <xf numFmtId="49" fontId="0" fillId="3" borderId="13" xfId="0" applyNumberFormat="1" applyFill="1" applyBorder="1" applyAlignment="1" applyProtection="1">
      <alignment horizontal="left" vertical="top" wrapText="1"/>
      <protection locked="0"/>
    </xf>
    <xf numFmtId="49" fontId="0" fillId="3" borderId="14" xfId="0" applyNumberFormat="1" applyFill="1" applyBorder="1" applyAlignment="1" applyProtection="1">
      <alignment horizontal="left" vertical="top" wrapText="1"/>
      <protection locked="0"/>
    </xf>
    <xf numFmtId="49" fontId="0" fillId="3" borderId="15" xfId="0" applyNumberFormat="1" applyFill="1" applyBorder="1" applyAlignment="1" applyProtection="1">
      <alignment horizontal="left" vertical="top" wrapText="1"/>
      <protection locked="0"/>
    </xf>
    <xf numFmtId="49" fontId="0" fillId="3" borderId="16" xfId="0" applyNumberFormat="1" applyFill="1" applyBorder="1" applyAlignment="1" applyProtection="1">
      <alignment horizontal="left" vertical="top" wrapText="1"/>
      <protection locked="0"/>
    </xf>
    <xf numFmtId="0" fontId="37" fillId="2" borderId="0" xfId="0" applyFont="1" applyFill="1"/>
  </cellXfs>
  <cellStyles count="2">
    <cellStyle name="Normal" xfId="0" builtinId="0"/>
    <cellStyle name="Percent" xfId="1" builtinId="5"/>
  </cellStyles>
  <dxfs count="5">
    <dxf>
      <font>
        <color theme="1"/>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color theme="1"/>
      </font>
      <fill>
        <patternFill>
          <bgColor rgb="FFFFAAAA"/>
        </patternFill>
      </fill>
      <border>
        <left style="thin">
          <color auto="1"/>
        </left>
        <right style="thin">
          <color auto="1"/>
        </right>
        <top style="thin">
          <color auto="1"/>
        </top>
        <bottom style="thin">
          <color auto="1"/>
        </bottom>
        <vertical/>
        <horizontal/>
      </border>
    </dxf>
    <dxf>
      <numFmt numFmtId="2" formatCode="0.00"/>
    </dxf>
    <dxf>
      <font>
        <color theme="1"/>
      </font>
    </dxf>
    <dxf>
      <font>
        <color theme="1"/>
      </font>
      <fill>
        <patternFill>
          <bgColor theme="0"/>
        </patternFill>
      </fill>
    </dxf>
  </dxfs>
  <tableStyles count="0" defaultTableStyle="TableStyleMedium2" defaultPivotStyle="PivotStyleLight16"/>
  <colors>
    <mruColors>
      <color rgb="FFFFA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www.branz.co.nz"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www.branz.co.nz/house-insulation-guide" TargetMode="External"/><Relationship Id="rId2" Type="http://schemas.openxmlformats.org/officeDocument/2006/relationships/image" Target="../media/image1.gif"/><Relationship Id="rId1" Type="http://schemas.openxmlformats.org/officeDocument/2006/relationships/hyperlink" Target="http://www.branz.co.nz"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19050</xdr:rowOff>
    </xdr:from>
    <xdr:to>
      <xdr:col>2</xdr:col>
      <xdr:colOff>430604</xdr:colOff>
      <xdr:row>2</xdr:row>
      <xdr:rowOff>468203</xdr:rowOff>
    </xdr:to>
    <xdr:pic>
      <xdr:nvPicPr>
        <xdr:cNvPr id="2" name="Picture 1">
          <a:hlinkClick xmlns:r="http://schemas.openxmlformats.org/officeDocument/2006/relationships" r:id="rId1"/>
          <a:extLst>
            <a:ext uri="{FF2B5EF4-FFF2-40B4-BE49-F238E27FC236}">
              <a16:creationId xmlns:a16="http://schemas.microsoft.com/office/drawing/2014/main" id="{CCE4B919-BFF5-435A-8BEF-B8921E04AD2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7175" y="133350"/>
          <a:ext cx="497279" cy="46820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104771</xdr:colOff>
      <xdr:row>8</xdr:row>
      <xdr:rowOff>253</xdr:rowOff>
    </xdr:from>
    <xdr:to>
      <xdr:col>17</xdr:col>
      <xdr:colOff>2824439</xdr:colOff>
      <xdr:row>12</xdr:row>
      <xdr:rowOff>60107</xdr:rowOff>
    </xdr:to>
    <xdr:sp macro="" textlink="">
      <xdr:nvSpPr>
        <xdr:cNvPr id="4" name="Rectangle: Rounded Corners 3">
          <a:extLst>
            <a:ext uri="{FF2B5EF4-FFF2-40B4-BE49-F238E27FC236}">
              <a16:creationId xmlns:a16="http://schemas.microsoft.com/office/drawing/2014/main" id="{945159E9-98A5-E1C4-B3EE-E6C65636A69E}"/>
            </a:ext>
          </a:extLst>
        </xdr:cNvPr>
        <xdr:cNvSpPr/>
      </xdr:nvSpPr>
      <xdr:spPr>
        <a:xfrm>
          <a:off x="9734546" y="1400428"/>
          <a:ext cx="2719668" cy="736129"/>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solidFill>
                <a:sysClr val="windowText" lastClr="000000"/>
              </a:solidFill>
            </a:rPr>
            <a:t>Enter information into the light</a:t>
          </a:r>
          <a:r>
            <a:rPr lang="en-NZ" sz="1100" baseline="0">
              <a:solidFill>
                <a:sysClr val="windowText" lastClr="000000"/>
              </a:solidFill>
            </a:rPr>
            <a:t> blue areas.</a:t>
          </a:r>
        </a:p>
        <a:p>
          <a:pPr algn="l"/>
          <a:r>
            <a:rPr lang="en-NZ" sz="1100" baseline="0">
              <a:solidFill>
                <a:sysClr val="windowText" lastClr="000000"/>
              </a:solidFill>
            </a:rPr>
            <a:t>Clicking into dark blue cells will allow you to select a valid data from a dropdown list.</a:t>
          </a:r>
          <a:endParaRPr lang="en-NZ" sz="1100">
            <a:solidFill>
              <a:sysClr val="windowText" lastClr="000000"/>
            </a:solidFill>
          </a:endParaRPr>
        </a:p>
      </xdr:txBody>
    </xdr:sp>
    <xdr:clientData/>
  </xdr:twoCellAnchor>
  <xdr:twoCellAnchor>
    <xdr:from>
      <xdr:col>17</xdr:col>
      <xdr:colOff>104771</xdr:colOff>
      <xdr:row>12</xdr:row>
      <xdr:rowOff>188261</xdr:rowOff>
    </xdr:from>
    <xdr:to>
      <xdr:col>17</xdr:col>
      <xdr:colOff>2824438</xdr:colOff>
      <xdr:row>15</xdr:row>
      <xdr:rowOff>209550</xdr:rowOff>
    </xdr:to>
    <xdr:sp macro="" textlink="">
      <xdr:nvSpPr>
        <xdr:cNvPr id="5" name="Rectangle: Rounded Corners 4">
          <a:extLst>
            <a:ext uri="{FF2B5EF4-FFF2-40B4-BE49-F238E27FC236}">
              <a16:creationId xmlns:a16="http://schemas.microsoft.com/office/drawing/2014/main" id="{53A682BE-BE7E-4FD1-BC5A-D8A6429D9A1F}"/>
            </a:ext>
          </a:extLst>
        </xdr:cNvPr>
        <xdr:cNvSpPr/>
      </xdr:nvSpPr>
      <xdr:spPr>
        <a:xfrm>
          <a:off x="9696446" y="2264711"/>
          <a:ext cx="2719667" cy="545164"/>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Orange cells contain results which can not be clicked into. </a:t>
          </a:r>
          <a:endParaRPr lang="en-NZ" sz="1100">
            <a:solidFill>
              <a:sysClr val="windowText" lastClr="000000"/>
            </a:solidFill>
          </a:endParaRPr>
        </a:p>
      </xdr:txBody>
    </xdr:sp>
    <xdr:clientData/>
  </xdr:twoCellAnchor>
  <xdr:twoCellAnchor>
    <xdr:from>
      <xdr:col>17</xdr:col>
      <xdr:colOff>66671</xdr:colOff>
      <xdr:row>16</xdr:row>
      <xdr:rowOff>66675</xdr:rowOff>
    </xdr:from>
    <xdr:to>
      <xdr:col>17</xdr:col>
      <xdr:colOff>2786338</xdr:colOff>
      <xdr:row>19</xdr:row>
      <xdr:rowOff>76200</xdr:rowOff>
    </xdr:to>
    <xdr:sp macro="" textlink="">
      <xdr:nvSpPr>
        <xdr:cNvPr id="6" name="Rectangle: Rounded Corners 5">
          <a:extLst>
            <a:ext uri="{FF2B5EF4-FFF2-40B4-BE49-F238E27FC236}">
              <a16:creationId xmlns:a16="http://schemas.microsoft.com/office/drawing/2014/main" id="{DE353BC3-0BAC-4736-8CCF-7E73877129FB}"/>
            </a:ext>
          </a:extLst>
        </xdr:cNvPr>
        <xdr:cNvSpPr/>
      </xdr:nvSpPr>
      <xdr:spPr>
        <a:xfrm>
          <a:off x="9658346" y="2905125"/>
          <a:ext cx="2719667" cy="75247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The glazing area (windows and glazed part of doors) can not be greater than 40% of the gross wall area. </a:t>
          </a:r>
          <a:endParaRPr lang="en-NZ" sz="1100">
            <a:solidFill>
              <a:sysClr val="windowText" lastClr="000000"/>
            </a:solidFill>
          </a:endParaRPr>
        </a:p>
      </xdr:txBody>
    </xdr:sp>
    <xdr:clientData/>
  </xdr:twoCellAnchor>
  <xdr:twoCellAnchor>
    <xdr:from>
      <xdr:col>17</xdr:col>
      <xdr:colOff>158733</xdr:colOff>
      <xdr:row>46</xdr:row>
      <xdr:rowOff>47014</xdr:rowOff>
    </xdr:from>
    <xdr:to>
      <xdr:col>17</xdr:col>
      <xdr:colOff>2959083</xdr:colOff>
      <xdr:row>52</xdr:row>
      <xdr:rowOff>152400</xdr:rowOff>
    </xdr:to>
    <xdr:sp macro="" textlink="">
      <xdr:nvSpPr>
        <xdr:cNvPr id="7" name="Rectangle: Rounded Corners 6">
          <a:extLst>
            <a:ext uri="{FF2B5EF4-FFF2-40B4-BE49-F238E27FC236}">
              <a16:creationId xmlns:a16="http://schemas.microsoft.com/office/drawing/2014/main" id="{CA498546-A35B-477F-A425-ED74071CC076}"/>
            </a:ext>
          </a:extLst>
        </xdr:cNvPr>
        <xdr:cNvSpPr/>
      </xdr:nvSpPr>
      <xdr:spPr>
        <a:xfrm>
          <a:off x="9750408" y="9038614"/>
          <a:ext cx="2800350" cy="1248386"/>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The R-values entered into column J for roof, wall and floors must be higher than the value given in column P which is the greater of 50% of the schedule method R-value for that element or a higher value if embedded heating is present.</a:t>
          </a:r>
          <a:endParaRPr lang="en-NZ" sz="1100">
            <a:solidFill>
              <a:sysClr val="windowText" lastClr="000000"/>
            </a:solidFill>
          </a:endParaRPr>
        </a:p>
      </xdr:txBody>
    </xdr:sp>
    <xdr:clientData/>
  </xdr:twoCellAnchor>
  <xdr:twoCellAnchor>
    <xdr:from>
      <xdr:col>17</xdr:col>
      <xdr:colOff>134174</xdr:colOff>
      <xdr:row>31</xdr:row>
      <xdr:rowOff>134179</xdr:rowOff>
    </xdr:from>
    <xdr:to>
      <xdr:col>17</xdr:col>
      <xdr:colOff>5220525</xdr:colOff>
      <xdr:row>35</xdr:row>
      <xdr:rowOff>238125</xdr:rowOff>
    </xdr:to>
    <xdr:sp macro="" textlink="">
      <xdr:nvSpPr>
        <xdr:cNvPr id="9" name="Rectangle: Rounded Corners 8">
          <a:extLst>
            <a:ext uri="{FF2B5EF4-FFF2-40B4-BE49-F238E27FC236}">
              <a16:creationId xmlns:a16="http://schemas.microsoft.com/office/drawing/2014/main" id="{9F8F8845-CA26-4A2A-A053-01430284EC56}"/>
            </a:ext>
          </a:extLst>
        </xdr:cNvPr>
        <xdr:cNvSpPr/>
      </xdr:nvSpPr>
      <xdr:spPr>
        <a:xfrm>
          <a:off x="9725849" y="5772979"/>
          <a:ext cx="5086351" cy="865946"/>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Enter data on each of the building elements from row 42 onwards.</a:t>
          </a:r>
        </a:p>
        <a:p>
          <a:pPr algn="l"/>
          <a:r>
            <a:rPr lang="en-NZ" sz="1100" baseline="0">
              <a:solidFill>
                <a:sysClr val="windowText" lastClr="000000"/>
              </a:solidFill>
            </a:rPr>
            <a:t>Enter the element type (column E) from the dropdown menu. You can use as many of the same element types as you like (eg enter each wall separately) and these will appear in total in the orange summary table above.</a:t>
          </a:r>
          <a:endParaRPr lang="en-NZ" sz="1100">
            <a:solidFill>
              <a:sysClr val="windowText" lastClr="000000"/>
            </a:solidFill>
          </a:endParaRPr>
        </a:p>
      </xdr:txBody>
    </xdr:sp>
    <xdr:clientData/>
  </xdr:twoCellAnchor>
  <xdr:twoCellAnchor>
    <xdr:from>
      <xdr:col>17</xdr:col>
      <xdr:colOff>160676</xdr:colOff>
      <xdr:row>53</xdr:row>
      <xdr:rowOff>146193</xdr:rowOff>
    </xdr:from>
    <xdr:to>
      <xdr:col>17</xdr:col>
      <xdr:colOff>2932451</xdr:colOff>
      <xdr:row>58</xdr:row>
      <xdr:rowOff>155718</xdr:rowOff>
    </xdr:to>
    <xdr:sp macro="" textlink="">
      <xdr:nvSpPr>
        <xdr:cNvPr id="10" name="Rectangle: Rounded Corners 9">
          <a:extLst>
            <a:ext uri="{FF2B5EF4-FFF2-40B4-BE49-F238E27FC236}">
              <a16:creationId xmlns:a16="http://schemas.microsoft.com/office/drawing/2014/main" id="{69CAF7F8-1CA6-480B-99D2-A0F133B22950}"/>
            </a:ext>
          </a:extLst>
        </xdr:cNvPr>
        <xdr:cNvSpPr/>
      </xdr:nvSpPr>
      <xdr:spPr>
        <a:xfrm>
          <a:off x="9752351" y="10471293"/>
          <a:ext cx="2771775" cy="96202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The errors column will give information such as whether the R-value entered is too small or the R-value is missing for that particular element.</a:t>
          </a:r>
          <a:endParaRPr lang="en-NZ" sz="1100">
            <a:solidFill>
              <a:sysClr val="windowText" lastClr="000000"/>
            </a:solidFill>
          </a:endParaRPr>
        </a:p>
      </xdr:txBody>
    </xdr:sp>
    <xdr:clientData/>
  </xdr:twoCellAnchor>
  <xdr:twoCellAnchor>
    <xdr:from>
      <xdr:col>17</xdr:col>
      <xdr:colOff>104771</xdr:colOff>
      <xdr:row>36</xdr:row>
      <xdr:rowOff>171857</xdr:rowOff>
    </xdr:from>
    <xdr:to>
      <xdr:col>17</xdr:col>
      <xdr:colOff>1895471</xdr:colOff>
      <xdr:row>41</xdr:row>
      <xdr:rowOff>333781</xdr:rowOff>
    </xdr:to>
    <xdr:sp macro="" textlink="">
      <xdr:nvSpPr>
        <xdr:cNvPr id="11" name="Rectangle: Rounded Corners 10">
          <a:extLst>
            <a:ext uri="{FF2B5EF4-FFF2-40B4-BE49-F238E27FC236}">
              <a16:creationId xmlns:a16="http://schemas.microsoft.com/office/drawing/2014/main" id="{48CD205B-4626-4AFC-8A5D-ABE2F82F203B}"/>
            </a:ext>
          </a:extLst>
        </xdr:cNvPr>
        <xdr:cNvSpPr/>
      </xdr:nvSpPr>
      <xdr:spPr>
        <a:xfrm>
          <a:off x="9696446" y="6991757"/>
          <a:ext cx="1790700" cy="952499"/>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The description column is free text that can help to identify the element in question.</a:t>
          </a:r>
          <a:endParaRPr lang="en-NZ" sz="1100">
            <a:solidFill>
              <a:sysClr val="windowText" lastClr="000000"/>
            </a:solidFill>
          </a:endParaRPr>
        </a:p>
      </xdr:txBody>
    </xdr:sp>
    <xdr:clientData/>
  </xdr:twoCellAnchor>
  <xdr:twoCellAnchor>
    <xdr:from>
      <xdr:col>17</xdr:col>
      <xdr:colOff>2048704</xdr:colOff>
      <xdr:row>36</xdr:row>
      <xdr:rowOff>86132</xdr:rowOff>
    </xdr:from>
    <xdr:to>
      <xdr:col>17</xdr:col>
      <xdr:colOff>4697214</xdr:colOff>
      <xdr:row>41</xdr:row>
      <xdr:rowOff>409982</xdr:rowOff>
    </xdr:to>
    <xdr:sp macro="" textlink="">
      <xdr:nvSpPr>
        <xdr:cNvPr id="12" name="Rectangle: Rounded Corners 11">
          <a:extLst>
            <a:ext uri="{FF2B5EF4-FFF2-40B4-BE49-F238E27FC236}">
              <a16:creationId xmlns:a16="http://schemas.microsoft.com/office/drawing/2014/main" id="{B6009702-E5E4-4C01-8F8F-5B00C9078063}"/>
            </a:ext>
          </a:extLst>
        </xdr:cNvPr>
        <xdr:cNvSpPr/>
      </xdr:nvSpPr>
      <xdr:spPr>
        <a:xfrm>
          <a:off x="11640379" y="6906032"/>
          <a:ext cx="2648510" cy="1114425"/>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If more space is required you can right click on the row number and select a larger number for the row height (a multiple of 15 is useful). Press ALT-Enter to start a new line within a cell.</a:t>
          </a:r>
          <a:endParaRPr lang="en-NZ" sz="1100">
            <a:solidFill>
              <a:sysClr val="windowText" lastClr="000000"/>
            </a:solidFill>
          </a:endParaRPr>
        </a:p>
      </xdr:txBody>
    </xdr:sp>
    <xdr:clientData/>
  </xdr:twoCellAnchor>
  <xdr:twoCellAnchor>
    <xdr:from>
      <xdr:col>17</xdr:col>
      <xdr:colOff>1895471</xdr:colOff>
      <xdr:row>39</xdr:row>
      <xdr:rowOff>43270</xdr:rowOff>
    </xdr:from>
    <xdr:to>
      <xdr:col>17</xdr:col>
      <xdr:colOff>2048704</xdr:colOff>
      <xdr:row>39</xdr:row>
      <xdr:rowOff>43270</xdr:rowOff>
    </xdr:to>
    <xdr:cxnSp macro="">
      <xdr:nvCxnSpPr>
        <xdr:cNvPr id="14" name="Straight Connector 13">
          <a:extLst>
            <a:ext uri="{FF2B5EF4-FFF2-40B4-BE49-F238E27FC236}">
              <a16:creationId xmlns:a16="http://schemas.microsoft.com/office/drawing/2014/main" id="{00259FA7-2C1D-2C51-418B-9197542A2542}"/>
            </a:ext>
          </a:extLst>
        </xdr:cNvPr>
        <xdr:cNvCxnSpPr>
          <a:stCxn id="11" idx="3"/>
          <a:endCxn id="12" idx="1"/>
        </xdr:cNvCxnSpPr>
      </xdr:nvCxnSpPr>
      <xdr:spPr>
        <a:xfrm flipV="1">
          <a:off x="11487146" y="7434670"/>
          <a:ext cx="153233"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3022784</xdr:colOff>
      <xdr:row>6</xdr:row>
      <xdr:rowOff>51335</xdr:rowOff>
    </xdr:from>
    <xdr:to>
      <xdr:col>17</xdr:col>
      <xdr:colOff>5524498</xdr:colOff>
      <xdr:row>14</xdr:row>
      <xdr:rowOff>16963</xdr:rowOff>
    </xdr:to>
    <xdr:sp macro="" textlink="">
      <xdr:nvSpPr>
        <xdr:cNvPr id="18" name="Rectangle: Rounded Corners 17">
          <a:extLst>
            <a:ext uri="{FF2B5EF4-FFF2-40B4-BE49-F238E27FC236}">
              <a16:creationId xmlns:a16="http://schemas.microsoft.com/office/drawing/2014/main" id="{D80D0924-5AE0-404B-B542-B2A1EBBBCDB3}"/>
            </a:ext>
          </a:extLst>
        </xdr:cNvPr>
        <xdr:cNvSpPr/>
      </xdr:nvSpPr>
      <xdr:spPr>
        <a:xfrm>
          <a:off x="14281334" y="1070510"/>
          <a:ext cx="2501714" cy="1127678"/>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If more space is required you can right click on the row number and select a larger number for the row height (a multiple of 15 is useful). Press ALT-Enter to start a new line within a cell.</a:t>
          </a:r>
          <a:endParaRPr lang="en-NZ" sz="1100">
            <a:solidFill>
              <a:sysClr val="windowText" lastClr="000000"/>
            </a:solidFill>
          </a:endParaRPr>
        </a:p>
      </xdr:txBody>
    </xdr:sp>
    <xdr:clientData/>
  </xdr:twoCellAnchor>
  <xdr:twoCellAnchor>
    <xdr:from>
      <xdr:col>17</xdr:col>
      <xdr:colOff>2824439</xdr:colOff>
      <xdr:row>9</xdr:row>
      <xdr:rowOff>154418</xdr:rowOff>
    </xdr:from>
    <xdr:to>
      <xdr:col>17</xdr:col>
      <xdr:colOff>3022784</xdr:colOff>
      <xdr:row>9</xdr:row>
      <xdr:rowOff>154418</xdr:rowOff>
    </xdr:to>
    <xdr:cxnSp macro="">
      <xdr:nvCxnSpPr>
        <xdr:cNvPr id="19" name="Straight Connector 18">
          <a:extLst>
            <a:ext uri="{FF2B5EF4-FFF2-40B4-BE49-F238E27FC236}">
              <a16:creationId xmlns:a16="http://schemas.microsoft.com/office/drawing/2014/main" id="{7FDB1486-28E3-4A79-8C1E-0142231F89F9}"/>
            </a:ext>
          </a:extLst>
        </xdr:cNvPr>
        <xdr:cNvCxnSpPr>
          <a:endCxn id="18" idx="1"/>
        </xdr:cNvCxnSpPr>
      </xdr:nvCxnSpPr>
      <xdr:spPr>
        <a:xfrm>
          <a:off x="12454214" y="1745093"/>
          <a:ext cx="19834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171030</xdr:colOff>
      <xdr:row>28</xdr:row>
      <xdr:rowOff>29671</xdr:rowOff>
    </xdr:from>
    <xdr:to>
      <xdr:col>17</xdr:col>
      <xdr:colOff>4114799</xdr:colOff>
      <xdr:row>31</xdr:row>
      <xdr:rowOff>19050</xdr:rowOff>
    </xdr:to>
    <xdr:sp macro="" textlink="">
      <xdr:nvSpPr>
        <xdr:cNvPr id="20" name="Rectangle: Rounded Corners 19">
          <a:extLst>
            <a:ext uri="{FF2B5EF4-FFF2-40B4-BE49-F238E27FC236}">
              <a16:creationId xmlns:a16="http://schemas.microsoft.com/office/drawing/2014/main" id="{D6778426-D5C8-4B70-90F5-04AAD5A84266}"/>
            </a:ext>
          </a:extLst>
        </xdr:cNvPr>
        <xdr:cNvSpPr/>
      </xdr:nvSpPr>
      <xdr:spPr>
        <a:xfrm>
          <a:off x="9762705" y="5239846"/>
          <a:ext cx="3943769" cy="589454"/>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Pass/Fail will appear if there are not any issues that need to be addressed. Otherwise issues will appear in red.</a:t>
          </a:r>
          <a:endParaRPr lang="en-NZ" sz="1100">
            <a:solidFill>
              <a:sysClr val="windowText" lastClr="000000"/>
            </a:solidFill>
          </a:endParaRPr>
        </a:p>
      </xdr:txBody>
    </xdr:sp>
    <xdr:clientData/>
  </xdr:twoCellAnchor>
  <xdr:twoCellAnchor>
    <xdr:from>
      <xdr:col>17</xdr:col>
      <xdr:colOff>1428750</xdr:colOff>
      <xdr:row>1</xdr:row>
      <xdr:rowOff>32342</xdr:rowOff>
    </xdr:from>
    <xdr:to>
      <xdr:col>17</xdr:col>
      <xdr:colOff>5383695</xdr:colOff>
      <xdr:row>5</xdr:row>
      <xdr:rowOff>41413</xdr:rowOff>
    </xdr:to>
    <xdr:sp macro="" textlink="">
      <xdr:nvSpPr>
        <xdr:cNvPr id="29" name="Rectangle: Rounded Corners 28">
          <a:extLst>
            <a:ext uri="{FF2B5EF4-FFF2-40B4-BE49-F238E27FC236}">
              <a16:creationId xmlns:a16="http://schemas.microsoft.com/office/drawing/2014/main" id="{5519F9A2-A1A7-4C9C-A382-C846C12A16C4}"/>
            </a:ext>
          </a:extLst>
        </xdr:cNvPr>
        <xdr:cNvSpPr/>
      </xdr:nvSpPr>
      <xdr:spPr>
        <a:xfrm>
          <a:off x="11144250" y="270467"/>
          <a:ext cx="3954945" cy="685346"/>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To hide these notes, click on the - above the S column heading. To redisplay the notes, press on the +.</a:t>
          </a:r>
          <a:endParaRPr lang="en-NZ" sz="1100">
            <a:solidFill>
              <a:sysClr val="windowText" lastClr="000000"/>
            </a:solidFill>
          </a:endParaRPr>
        </a:p>
      </xdr:txBody>
    </xdr:sp>
    <xdr:clientData/>
  </xdr:twoCellAnchor>
  <xdr:twoCellAnchor>
    <xdr:from>
      <xdr:col>17</xdr:col>
      <xdr:colOff>139683</xdr:colOff>
      <xdr:row>41</xdr:row>
      <xdr:rowOff>494689</xdr:rowOff>
    </xdr:from>
    <xdr:to>
      <xdr:col>17</xdr:col>
      <xdr:colOff>3067050</xdr:colOff>
      <xdr:row>45</xdr:row>
      <xdr:rowOff>47625</xdr:rowOff>
    </xdr:to>
    <xdr:sp macro="" textlink="">
      <xdr:nvSpPr>
        <xdr:cNvPr id="16" name="Rectangle: Rounded Corners 15">
          <a:extLst>
            <a:ext uri="{FF2B5EF4-FFF2-40B4-BE49-F238E27FC236}">
              <a16:creationId xmlns:a16="http://schemas.microsoft.com/office/drawing/2014/main" id="{F3C08592-8851-4ED5-B16E-5C6DD358B7FC}"/>
            </a:ext>
          </a:extLst>
        </xdr:cNvPr>
        <xdr:cNvSpPr/>
      </xdr:nvSpPr>
      <xdr:spPr>
        <a:xfrm>
          <a:off x="9731358" y="8105164"/>
          <a:ext cx="2927367" cy="743561"/>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The embedded heating only needs to be marked as yes if embedded heating is present otherwise it can be left as no or set blank.</a:t>
          </a:r>
          <a:endParaRPr lang="en-NZ" sz="1100">
            <a:solidFill>
              <a:sysClr val="windowText" lastClr="000000"/>
            </a:solidFill>
          </a:endParaRPr>
        </a:p>
      </xdr:txBody>
    </xdr:sp>
    <xdr:clientData/>
  </xdr:twoCellAnchor>
  <xdr:twoCellAnchor editAs="oneCell">
    <xdr:from>
      <xdr:col>4</xdr:col>
      <xdr:colOff>213603</xdr:colOff>
      <xdr:row>0</xdr:row>
      <xdr:rowOff>233662</xdr:rowOff>
    </xdr:from>
    <xdr:to>
      <xdr:col>4</xdr:col>
      <xdr:colOff>710882</xdr:colOff>
      <xdr:row>3</xdr:row>
      <xdr:rowOff>3578</xdr:rowOff>
    </xdr:to>
    <xdr:pic>
      <xdr:nvPicPr>
        <xdr:cNvPr id="13" name="Picture 12">
          <a:hlinkClick xmlns:r="http://schemas.openxmlformats.org/officeDocument/2006/relationships" r:id="rId1"/>
          <a:extLst>
            <a:ext uri="{FF2B5EF4-FFF2-40B4-BE49-F238E27FC236}">
              <a16:creationId xmlns:a16="http://schemas.microsoft.com/office/drawing/2014/main" id="{D10BEF2C-C58C-927B-8632-41791EA94A3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1303" y="233662"/>
          <a:ext cx="497279" cy="458891"/>
        </a:xfrm>
        <a:prstGeom prst="rect">
          <a:avLst/>
        </a:prstGeom>
        <a:noFill/>
        <a:ln>
          <a:noFill/>
        </a:ln>
      </xdr:spPr>
    </xdr:pic>
    <xdr:clientData/>
  </xdr:twoCellAnchor>
  <xdr:twoCellAnchor>
    <xdr:from>
      <xdr:col>17</xdr:col>
      <xdr:colOff>76200</xdr:colOff>
      <xdr:row>19</xdr:row>
      <xdr:rowOff>180975</xdr:rowOff>
    </xdr:from>
    <xdr:to>
      <xdr:col>17</xdr:col>
      <xdr:colOff>2847978</xdr:colOff>
      <xdr:row>22</xdr:row>
      <xdr:rowOff>123825</xdr:rowOff>
    </xdr:to>
    <xdr:sp macro="" textlink="">
      <xdr:nvSpPr>
        <xdr:cNvPr id="3" name="Rectangle: Rounded Corners 2">
          <a:extLst>
            <a:ext uri="{FF2B5EF4-FFF2-40B4-BE49-F238E27FC236}">
              <a16:creationId xmlns:a16="http://schemas.microsoft.com/office/drawing/2014/main" id="{247B47C3-35D4-4B3B-9EF4-05DB0B311BD5}"/>
            </a:ext>
          </a:extLst>
        </xdr:cNvPr>
        <xdr:cNvSpPr/>
      </xdr:nvSpPr>
      <xdr:spPr>
        <a:xfrm>
          <a:off x="9667875" y="3724275"/>
          <a:ext cx="2771778" cy="514350"/>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The roof area is the gross roof area less the area of any skylights. </a:t>
          </a:r>
          <a:endParaRPr lang="en-NZ" sz="1100">
            <a:solidFill>
              <a:sysClr val="windowText" lastClr="000000"/>
            </a:solidFill>
          </a:endParaRPr>
        </a:p>
      </xdr:txBody>
    </xdr:sp>
    <xdr:clientData/>
  </xdr:twoCellAnchor>
  <xdr:twoCellAnchor>
    <xdr:from>
      <xdr:col>17</xdr:col>
      <xdr:colOff>104775</xdr:colOff>
      <xdr:row>23</xdr:row>
      <xdr:rowOff>57150</xdr:rowOff>
    </xdr:from>
    <xdr:to>
      <xdr:col>17</xdr:col>
      <xdr:colOff>2876553</xdr:colOff>
      <xdr:row>26</xdr:row>
      <xdr:rowOff>146796</xdr:rowOff>
    </xdr:to>
    <xdr:sp macro="" textlink="">
      <xdr:nvSpPr>
        <xdr:cNvPr id="15" name="Rectangle: Rounded Corners 14">
          <a:extLst>
            <a:ext uri="{FF2B5EF4-FFF2-40B4-BE49-F238E27FC236}">
              <a16:creationId xmlns:a16="http://schemas.microsoft.com/office/drawing/2014/main" id="{9903C971-A151-4DFA-9E52-5C56DE3315D2}"/>
            </a:ext>
          </a:extLst>
        </xdr:cNvPr>
        <xdr:cNvSpPr/>
      </xdr:nvSpPr>
      <xdr:spPr>
        <a:xfrm>
          <a:off x="9696450" y="4362450"/>
          <a:ext cx="2771778" cy="537321"/>
        </a:xfrm>
        <a:prstGeom prst="roundRect">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baseline="0">
              <a:solidFill>
                <a:sysClr val="windowText" lastClr="000000"/>
              </a:solidFill>
            </a:rPr>
            <a:t>The wall area is the gross wall area less the area of the windows and doors. </a:t>
          </a:r>
          <a:endParaRPr lang="en-NZ" sz="1100">
            <a:solidFill>
              <a:sysClr val="windowText" lastClr="000000"/>
            </a:solidFill>
          </a:endParaRPr>
        </a:p>
      </xdr:txBody>
    </xdr:sp>
    <xdr:clientData/>
  </xdr:twoCellAnchor>
  <xdr:twoCellAnchor>
    <xdr:from>
      <xdr:col>8</xdr:col>
      <xdr:colOff>400051</xdr:colOff>
      <xdr:row>41</xdr:row>
      <xdr:rowOff>38100</xdr:rowOff>
    </xdr:from>
    <xdr:to>
      <xdr:col>10</xdr:col>
      <xdr:colOff>238126</xdr:colOff>
      <xdr:row>41</xdr:row>
      <xdr:rowOff>276225</xdr:rowOff>
    </xdr:to>
    <xdr:sp macro="" textlink="">
      <xdr:nvSpPr>
        <xdr:cNvPr id="2" name="TextBox 1">
          <a:extLst>
            <a:ext uri="{FF2B5EF4-FFF2-40B4-BE49-F238E27FC236}">
              <a16:creationId xmlns:a16="http://schemas.microsoft.com/office/drawing/2014/main" id="{26D7F142-6631-4337-8D93-77982F1F7D62}"/>
            </a:ext>
          </a:extLst>
        </xdr:cNvPr>
        <xdr:cNvSpPr txBox="1"/>
      </xdr:nvSpPr>
      <xdr:spPr>
        <a:xfrm>
          <a:off x="4714876" y="7648575"/>
          <a:ext cx="125730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NZ" sz="1100" b="1"/>
            <a:t>Construction</a:t>
          </a:r>
          <a:r>
            <a:rPr lang="en-NZ" sz="1100" b="1" baseline="0"/>
            <a:t> R-value</a:t>
          </a:r>
          <a:endParaRPr lang="en-NZ" sz="1100" b="1"/>
        </a:p>
      </xdr:txBody>
    </xdr:sp>
    <xdr:clientData/>
  </xdr:twoCellAnchor>
  <xdr:twoCellAnchor>
    <xdr:from>
      <xdr:col>9</xdr:col>
      <xdr:colOff>0</xdr:colOff>
      <xdr:row>39</xdr:row>
      <xdr:rowOff>0</xdr:rowOff>
    </xdr:from>
    <xdr:to>
      <xdr:col>10</xdr:col>
      <xdr:colOff>104775</xdr:colOff>
      <xdr:row>41</xdr:row>
      <xdr:rowOff>47625</xdr:rowOff>
    </xdr:to>
    <xdr:sp macro="" textlink="">
      <xdr:nvSpPr>
        <xdr:cNvPr id="8" name="Rectangle 7">
          <a:hlinkClick xmlns:r="http://schemas.openxmlformats.org/officeDocument/2006/relationships" r:id="rId3"/>
          <a:extLst>
            <a:ext uri="{FF2B5EF4-FFF2-40B4-BE49-F238E27FC236}">
              <a16:creationId xmlns:a16="http://schemas.microsoft.com/office/drawing/2014/main" id="{CCF70063-9D07-4AF5-B24A-369A4B14E6AF}"/>
            </a:ext>
          </a:extLst>
        </xdr:cNvPr>
        <xdr:cNvSpPr/>
      </xdr:nvSpPr>
      <xdr:spPr>
        <a:xfrm>
          <a:off x="4924425" y="7391400"/>
          <a:ext cx="914400" cy="266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NZ" sz="1100"/>
            <a:t>HIG</a:t>
          </a:r>
          <a:r>
            <a:rPr lang="en-NZ" sz="1100" baseline="0"/>
            <a:t> 6th Ed</a:t>
          </a:r>
          <a:endParaRPr lang="en-NZ"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138C2-E122-4C71-B0F9-C8313F00D85C}">
  <sheetPr codeName="Sheet2">
    <pageSetUpPr fitToPage="1"/>
  </sheetPr>
  <dimension ref="A1:N94"/>
  <sheetViews>
    <sheetView showGridLines="0" showRowColHeaders="0" topLeftCell="A27" zoomScaleNormal="100" workbookViewId="0">
      <selection activeCell="C55" sqref="C55"/>
    </sheetView>
  </sheetViews>
  <sheetFormatPr defaultRowHeight="15" x14ac:dyDescent="0.25"/>
  <cols>
    <col min="1" max="1" width="2.28515625" customWidth="1"/>
    <col min="2" max="2" width="2.7109375" customWidth="1"/>
    <col min="3" max="3" width="130.140625" customWidth="1"/>
    <col min="4" max="4" width="2.7109375" customWidth="1"/>
    <col min="5" max="16384" width="9.140625" style="3"/>
  </cols>
  <sheetData>
    <row r="1" spans="1:14" ht="6" customHeight="1" x14ac:dyDescent="0.25">
      <c r="A1" s="6"/>
      <c r="B1" s="6"/>
      <c r="C1" s="6"/>
      <c r="D1" s="6"/>
    </row>
    <row r="2" spans="1:14" ht="7.5" hidden="1" customHeight="1" x14ac:dyDescent="0.25">
      <c r="A2" s="6"/>
      <c r="B2" s="6"/>
      <c r="C2" s="6"/>
      <c r="D2" s="6"/>
    </row>
    <row r="3" spans="1:14" ht="39.75" customHeight="1" x14ac:dyDescent="0.25">
      <c r="A3" s="6"/>
      <c r="B3" s="131" t="s">
        <v>171</v>
      </c>
      <c r="C3" s="131"/>
      <c r="D3" s="6"/>
      <c r="E3" s="4"/>
    </row>
    <row r="4" spans="1:14" ht="10.5" customHeight="1" x14ac:dyDescent="0.25">
      <c r="A4" s="6"/>
      <c r="B4" s="6"/>
      <c r="C4" s="6"/>
      <c r="D4" s="6"/>
    </row>
    <row r="5" spans="1:14" x14ac:dyDescent="0.25">
      <c r="A5" s="6"/>
      <c r="B5" s="132" t="s">
        <v>94</v>
      </c>
      <c r="C5" s="132"/>
      <c r="D5" s="6"/>
    </row>
    <row r="6" spans="1:14" ht="12" customHeight="1" x14ac:dyDescent="0.25">
      <c r="A6" s="6"/>
      <c r="B6" s="110"/>
      <c r="C6" s="6" t="s">
        <v>172</v>
      </c>
      <c r="D6" s="6"/>
    </row>
    <row r="7" spans="1:14" ht="9.9499999999999993" customHeight="1" x14ac:dyDescent="0.25">
      <c r="A7" s="6"/>
      <c r="B7" s="110"/>
      <c r="C7" s="110"/>
      <c r="D7" s="36"/>
      <c r="E7" s="35"/>
      <c r="F7" s="35"/>
      <c r="G7" s="35"/>
      <c r="H7" s="35"/>
      <c r="I7" s="35"/>
      <c r="J7" s="35"/>
      <c r="K7" s="35"/>
      <c r="L7" s="35"/>
      <c r="M7" s="35"/>
      <c r="N7" s="35"/>
    </row>
    <row r="8" spans="1:14" ht="15.75" customHeight="1" x14ac:dyDescent="0.25">
      <c r="A8" s="6"/>
      <c r="B8" s="133" t="s">
        <v>173</v>
      </c>
      <c r="C8" s="133"/>
      <c r="D8" s="36"/>
      <c r="E8" s="35"/>
      <c r="F8" s="35"/>
      <c r="G8" s="35"/>
      <c r="H8" s="35"/>
      <c r="I8" s="35"/>
      <c r="J8" s="35"/>
      <c r="K8" s="35"/>
      <c r="L8" s="35"/>
      <c r="M8" s="35"/>
      <c r="N8" s="35"/>
    </row>
    <row r="9" spans="1:14" x14ac:dyDescent="0.25">
      <c r="A9" s="6"/>
      <c r="B9" s="110"/>
      <c r="C9" s="6" t="s">
        <v>174</v>
      </c>
      <c r="D9" s="6"/>
    </row>
    <row r="10" spans="1:14" x14ac:dyDescent="0.25">
      <c r="A10" s="6"/>
      <c r="B10" s="110"/>
      <c r="C10" s="113" t="s">
        <v>107</v>
      </c>
      <c r="D10" s="6"/>
    </row>
    <row r="11" spans="1:14" ht="30" customHeight="1" x14ac:dyDescent="0.25">
      <c r="A11" s="6"/>
      <c r="B11" s="110"/>
      <c r="C11" s="114" t="s">
        <v>175</v>
      </c>
      <c r="D11" s="6"/>
    </row>
    <row r="12" spans="1:14" x14ac:dyDescent="0.25">
      <c r="A12" s="6"/>
      <c r="B12" s="110"/>
      <c r="C12" s="6" t="s">
        <v>176</v>
      </c>
      <c r="D12" s="6"/>
    </row>
    <row r="13" spans="1:14" x14ac:dyDescent="0.25">
      <c r="A13" s="6"/>
      <c r="B13" s="110"/>
      <c r="C13" s="113" t="s">
        <v>177</v>
      </c>
      <c r="D13" s="6"/>
    </row>
    <row r="14" spans="1:14" ht="30" x14ac:dyDescent="0.25">
      <c r="A14" s="6"/>
      <c r="B14" s="110"/>
      <c r="C14" s="115" t="s">
        <v>178</v>
      </c>
      <c r="D14" s="6"/>
    </row>
    <row r="15" spans="1:14" ht="15" customHeight="1" x14ac:dyDescent="0.25">
      <c r="A15" s="6"/>
      <c r="B15" s="110"/>
      <c r="C15" s="6" t="s">
        <v>179</v>
      </c>
      <c r="D15" s="6"/>
    </row>
    <row r="16" spans="1:14" ht="15" customHeight="1" x14ac:dyDescent="0.25">
      <c r="A16" s="6"/>
      <c r="B16" s="110"/>
      <c r="C16" s="116" t="s">
        <v>180</v>
      </c>
      <c r="D16" s="6"/>
    </row>
    <row r="17" spans="1:4" ht="9.9499999999999993" customHeight="1" x14ac:dyDescent="0.25">
      <c r="A17" s="6"/>
      <c r="B17" s="110"/>
      <c r="C17" s="110"/>
      <c r="D17" s="6"/>
    </row>
    <row r="18" spans="1:4" x14ac:dyDescent="0.25">
      <c r="A18" s="6"/>
      <c r="B18" s="133" t="s">
        <v>100</v>
      </c>
      <c r="C18" s="133"/>
      <c r="D18" s="6"/>
    </row>
    <row r="19" spans="1:4" x14ac:dyDescent="0.25">
      <c r="A19" s="6"/>
      <c r="B19" s="110"/>
      <c r="C19" s="6" t="s">
        <v>108</v>
      </c>
      <c r="D19" s="6"/>
    </row>
    <row r="20" spans="1:4" x14ac:dyDescent="0.25">
      <c r="A20" s="6"/>
      <c r="B20" s="110"/>
      <c r="C20" s="6" t="s">
        <v>101</v>
      </c>
      <c r="D20" s="6"/>
    </row>
    <row r="21" spans="1:4" x14ac:dyDescent="0.25">
      <c r="A21" s="6"/>
      <c r="B21" s="110"/>
      <c r="C21" s="6" t="s">
        <v>102</v>
      </c>
      <c r="D21" s="6"/>
    </row>
    <row r="22" spans="1:4" x14ac:dyDescent="0.25">
      <c r="A22" s="6"/>
      <c r="B22" s="110"/>
      <c r="C22" s="6" t="s">
        <v>106</v>
      </c>
      <c r="D22" s="6"/>
    </row>
    <row r="23" spans="1:4" x14ac:dyDescent="0.25">
      <c r="A23" s="6"/>
      <c r="B23" s="110"/>
      <c r="C23" s="6" t="s">
        <v>181</v>
      </c>
      <c r="D23" s="6"/>
    </row>
    <row r="24" spans="1:4" x14ac:dyDescent="0.25">
      <c r="A24" s="6"/>
      <c r="B24" s="110"/>
      <c r="C24" s="116" t="s">
        <v>182</v>
      </c>
      <c r="D24" s="6"/>
    </row>
    <row r="25" spans="1:4" x14ac:dyDescent="0.25">
      <c r="A25" s="6"/>
      <c r="B25" s="110"/>
      <c r="C25" s="116" t="s">
        <v>167</v>
      </c>
      <c r="D25" s="6"/>
    </row>
    <row r="26" spans="1:4" x14ac:dyDescent="0.25">
      <c r="A26" s="6"/>
      <c r="B26" s="110"/>
      <c r="C26" s="6" t="s">
        <v>104</v>
      </c>
      <c r="D26" s="6"/>
    </row>
    <row r="27" spans="1:4" ht="15" customHeight="1" x14ac:dyDescent="0.25">
      <c r="A27" s="6"/>
      <c r="B27" s="110"/>
      <c r="C27" s="6" t="s">
        <v>103</v>
      </c>
      <c r="D27" s="6"/>
    </row>
    <row r="28" spans="1:4" ht="9.9499999999999993" customHeight="1" x14ac:dyDescent="0.25">
      <c r="A28" s="6"/>
      <c r="B28" s="110"/>
      <c r="C28" s="6"/>
      <c r="D28" s="6"/>
    </row>
    <row r="29" spans="1:4" x14ac:dyDescent="0.25">
      <c r="A29" s="6"/>
      <c r="B29" s="133" t="s">
        <v>109</v>
      </c>
      <c r="C29" s="133"/>
      <c r="D29" s="6"/>
    </row>
    <row r="30" spans="1:4" x14ac:dyDescent="0.25">
      <c r="A30" s="6"/>
      <c r="B30" s="112"/>
      <c r="C30" s="116" t="s">
        <v>183</v>
      </c>
      <c r="D30" s="6"/>
    </row>
    <row r="31" spans="1:4" x14ac:dyDescent="0.25">
      <c r="A31" s="6"/>
      <c r="B31" s="112"/>
      <c r="C31" s="116" t="s">
        <v>184</v>
      </c>
      <c r="D31" s="6"/>
    </row>
    <row r="32" spans="1:4" x14ac:dyDescent="0.25">
      <c r="A32" s="6"/>
      <c r="B32" s="112"/>
      <c r="C32" s="116" t="s">
        <v>185</v>
      </c>
      <c r="D32" s="6"/>
    </row>
    <row r="33" spans="1:4" ht="30" x14ac:dyDescent="0.25">
      <c r="A33" s="6"/>
      <c r="B33" s="112"/>
      <c r="C33" s="116" t="s">
        <v>186</v>
      </c>
      <c r="D33" s="6"/>
    </row>
    <row r="34" spans="1:4" ht="9.9499999999999993" customHeight="1" x14ac:dyDescent="0.25">
      <c r="A34" s="6"/>
      <c r="B34" s="110"/>
      <c r="C34" s="110"/>
      <c r="D34" s="6"/>
    </row>
    <row r="35" spans="1:4" x14ac:dyDescent="0.25">
      <c r="A35" s="6"/>
      <c r="B35" s="133" t="s">
        <v>95</v>
      </c>
      <c r="C35" s="133"/>
      <c r="D35" s="6"/>
    </row>
    <row r="36" spans="1:4" x14ac:dyDescent="0.25">
      <c r="A36" s="6"/>
      <c r="B36" s="110"/>
      <c r="C36" s="6" t="s">
        <v>189</v>
      </c>
      <c r="D36" s="6"/>
    </row>
    <row r="37" spans="1:4" x14ac:dyDescent="0.25">
      <c r="A37" s="6"/>
      <c r="B37" s="110"/>
      <c r="C37" s="6" t="s">
        <v>105</v>
      </c>
      <c r="D37" s="6"/>
    </row>
    <row r="38" spans="1:4" ht="15" customHeight="1" x14ac:dyDescent="0.25">
      <c r="A38" s="6"/>
      <c r="B38" s="110"/>
      <c r="C38" s="117" t="s">
        <v>152</v>
      </c>
      <c r="D38" s="6"/>
    </row>
    <row r="39" spans="1:4" x14ac:dyDescent="0.25">
      <c r="A39" s="6"/>
      <c r="B39" s="110"/>
      <c r="C39" s="113" t="s">
        <v>190</v>
      </c>
      <c r="D39" s="6"/>
    </row>
    <row r="40" spans="1:4" x14ac:dyDescent="0.25">
      <c r="A40" s="6"/>
      <c r="B40" s="110"/>
      <c r="C40" s="116" t="s">
        <v>191</v>
      </c>
      <c r="D40" s="6"/>
    </row>
    <row r="41" spans="1:4" x14ac:dyDescent="0.25">
      <c r="A41" s="6"/>
      <c r="B41" s="110"/>
      <c r="C41" s="116" t="s">
        <v>192</v>
      </c>
      <c r="D41" s="6"/>
    </row>
    <row r="42" spans="1:4" ht="15" customHeight="1" x14ac:dyDescent="0.25">
      <c r="A42" s="6"/>
      <c r="B42" s="110"/>
      <c r="C42" s="116" t="s">
        <v>193</v>
      </c>
      <c r="D42" s="6"/>
    </row>
    <row r="43" spans="1:4" ht="8.25" customHeight="1" x14ac:dyDescent="0.25">
      <c r="A43" s="6"/>
      <c r="B43" s="110"/>
      <c r="C43" s="116"/>
      <c r="D43" s="6"/>
    </row>
    <row r="44" spans="1:4" ht="15" customHeight="1" x14ac:dyDescent="0.25">
      <c r="A44" s="6"/>
      <c r="B44" s="132" t="s">
        <v>187</v>
      </c>
      <c r="C44" s="132"/>
      <c r="D44" s="6"/>
    </row>
    <row r="45" spans="1:4" x14ac:dyDescent="0.25">
      <c r="A45" s="6"/>
      <c r="B45" s="110"/>
      <c r="C45" s="116" t="s">
        <v>188</v>
      </c>
      <c r="D45" s="6"/>
    </row>
    <row r="46" spans="1:4" ht="9.9499999999999993" customHeight="1" x14ac:dyDescent="0.25">
      <c r="A46" s="6"/>
      <c r="B46" s="110"/>
      <c r="C46" s="110"/>
      <c r="D46" s="6"/>
    </row>
    <row r="47" spans="1:4" ht="15" customHeight="1" x14ac:dyDescent="0.25">
      <c r="A47" s="6"/>
      <c r="B47" s="133" t="s">
        <v>96</v>
      </c>
      <c r="C47" s="133"/>
      <c r="D47" s="6"/>
    </row>
    <row r="48" spans="1:4" x14ac:dyDescent="0.25">
      <c r="A48" s="6"/>
      <c r="B48" s="110"/>
      <c r="C48" s="113" t="s">
        <v>97</v>
      </c>
      <c r="D48" s="6"/>
    </row>
    <row r="49" spans="1:4" x14ac:dyDescent="0.25">
      <c r="A49" s="6"/>
      <c r="B49" s="110"/>
      <c r="C49" s="113" t="s">
        <v>98</v>
      </c>
      <c r="D49" s="6"/>
    </row>
    <row r="50" spans="1:4" ht="9.9499999999999993" customHeight="1" x14ac:dyDescent="0.25">
      <c r="A50" s="6"/>
      <c r="B50" s="110"/>
      <c r="C50" s="110"/>
      <c r="D50" s="6"/>
    </row>
    <row r="51" spans="1:4" ht="15" customHeight="1" x14ac:dyDescent="0.25">
      <c r="A51" s="6"/>
      <c r="B51" s="133" t="s">
        <v>99</v>
      </c>
      <c r="C51" s="133"/>
      <c r="D51" s="6"/>
    </row>
    <row r="52" spans="1:4" x14ac:dyDescent="0.25">
      <c r="A52" s="6"/>
      <c r="B52" s="118"/>
      <c r="C52" s="113" t="s">
        <v>151</v>
      </c>
      <c r="D52" s="6"/>
    </row>
    <row r="53" spans="1:4" x14ac:dyDescent="0.25">
      <c r="A53" s="6"/>
      <c r="B53" s="119"/>
      <c r="C53" s="119"/>
      <c r="D53" s="6"/>
    </row>
    <row r="54" spans="1:4" ht="15" customHeight="1" x14ac:dyDescent="0.25">
      <c r="A54" s="6"/>
      <c r="B54" s="133" t="s">
        <v>170</v>
      </c>
      <c r="C54" s="133"/>
      <c r="D54" s="6"/>
    </row>
    <row r="55" spans="1:4" ht="30" x14ac:dyDescent="0.25">
      <c r="A55" s="6"/>
      <c r="B55" s="119"/>
      <c r="C55" s="108" t="s">
        <v>201</v>
      </c>
      <c r="D55" s="6"/>
    </row>
    <row r="56" spans="1:4" x14ac:dyDescent="0.25">
      <c r="A56" s="6"/>
      <c r="B56" s="111"/>
      <c r="C56" s="111"/>
      <c r="D56" s="6"/>
    </row>
    <row r="57" spans="1:4" x14ac:dyDescent="0.25">
      <c r="A57" s="6"/>
      <c r="B57" s="6"/>
      <c r="C57" s="6"/>
      <c r="D57" s="6"/>
    </row>
    <row r="58" spans="1:4" x14ac:dyDescent="0.25">
      <c r="A58" s="6"/>
      <c r="B58" s="6"/>
      <c r="C58" s="6"/>
      <c r="D58" s="6"/>
    </row>
    <row r="59" spans="1:4" x14ac:dyDescent="0.25">
      <c r="A59" s="6"/>
      <c r="B59" s="6"/>
      <c r="C59" s="6"/>
      <c r="D59" s="6"/>
    </row>
    <row r="60" spans="1:4" x14ac:dyDescent="0.25">
      <c r="A60" s="6"/>
      <c r="B60" s="6"/>
      <c r="C60" s="6"/>
      <c r="D60" s="6"/>
    </row>
    <row r="61" spans="1:4" x14ac:dyDescent="0.25">
      <c r="A61" s="6"/>
      <c r="B61" s="6"/>
      <c r="C61" s="6"/>
      <c r="D61" s="6"/>
    </row>
    <row r="62" spans="1:4" x14ac:dyDescent="0.25">
      <c r="A62" s="6"/>
      <c r="B62" s="6"/>
      <c r="C62" s="6"/>
      <c r="D62" s="6"/>
    </row>
    <row r="63" spans="1:4" x14ac:dyDescent="0.25">
      <c r="A63" s="6"/>
      <c r="B63" s="6"/>
      <c r="C63" s="6"/>
      <c r="D63" s="6"/>
    </row>
    <row r="64" spans="1:4" x14ac:dyDescent="0.25">
      <c r="A64" s="6"/>
      <c r="B64" s="6"/>
      <c r="C64" s="6"/>
      <c r="D64" s="6"/>
    </row>
    <row r="65" spans="1:4" x14ac:dyDescent="0.25">
      <c r="A65" s="6"/>
      <c r="B65" s="6"/>
      <c r="C65" s="6"/>
      <c r="D65" s="6"/>
    </row>
    <row r="66" spans="1:4" x14ac:dyDescent="0.25">
      <c r="A66" s="6"/>
      <c r="B66" s="6"/>
      <c r="C66" s="6"/>
      <c r="D66" s="6"/>
    </row>
    <row r="67" spans="1:4" x14ac:dyDescent="0.25">
      <c r="A67" s="6"/>
      <c r="B67" s="6"/>
      <c r="C67" s="6"/>
      <c r="D67" s="6"/>
    </row>
    <row r="68" spans="1:4" x14ac:dyDescent="0.25">
      <c r="A68" s="6"/>
      <c r="B68" s="6"/>
      <c r="C68" s="6"/>
      <c r="D68" s="6"/>
    </row>
    <row r="69" spans="1:4" x14ac:dyDescent="0.25">
      <c r="A69" s="6"/>
      <c r="B69" s="6"/>
      <c r="C69" s="6"/>
      <c r="D69" s="6"/>
    </row>
    <row r="70" spans="1:4" x14ac:dyDescent="0.25">
      <c r="A70" s="6"/>
      <c r="B70" s="6"/>
      <c r="C70" s="6"/>
      <c r="D70" s="6"/>
    </row>
    <row r="71" spans="1:4" x14ac:dyDescent="0.25">
      <c r="A71" s="6"/>
      <c r="B71" s="6"/>
      <c r="C71" s="6"/>
      <c r="D71" s="6"/>
    </row>
    <row r="72" spans="1:4" x14ac:dyDescent="0.25">
      <c r="A72" s="6"/>
      <c r="B72" s="6"/>
      <c r="C72" s="6"/>
      <c r="D72" s="6"/>
    </row>
    <row r="73" spans="1:4" x14ac:dyDescent="0.25">
      <c r="A73" s="6"/>
      <c r="B73" s="6"/>
      <c r="C73" s="6"/>
      <c r="D73" s="6"/>
    </row>
    <row r="74" spans="1:4" x14ac:dyDescent="0.25">
      <c r="A74" s="6"/>
      <c r="B74" s="6"/>
      <c r="C74" s="6"/>
      <c r="D74" s="6"/>
    </row>
    <row r="75" spans="1:4" x14ac:dyDescent="0.25">
      <c r="A75" s="6"/>
      <c r="B75" s="6"/>
      <c r="C75" s="6"/>
      <c r="D75" s="6"/>
    </row>
    <row r="76" spans="1:4" x14ac:dyDescent="0.25">
      <c r="A76" s="6"/>
      <c r="B76" s="6"/>
      <c r="C76" s="6"/>
      <c r="D76" s="6"/>
    </row>
    <row r="77" spans="1:4" x14ac:dyDescent="0.25">
      <c r="A77" s="6"/>
      <c r="B77" s="6"/>
      <c r="C77" s="6"/>
      <c r="D77" s="6"/>
    </row>
    <row r="78" spans="1:4" x14ac:dyDescent="0.25">
      <c r="A78" s="6"/>
      <c r="B78" s="6"/>
      <c r="C78" s="6"/>
      <c r="D78" s="6"/>
    </row>
    <row r="79" spans="1:4" x14ac:dyDescent="0.25">
      <c r="A79" s="6"/>
      <c r="B79" s="6"/>
      <c r="C79" s="6"/>
      <c r="D79" s="6"/>
    </row>
    <row r="80" spans="1:4" x14ac:dyDescent="0.25">
      <c r="A80" s="6"/>
      <c r="B80" s="6"/>
      <c r="C80" s="6"/>
      <c r="D80" s="6"/>
    </row>
    <row r="81" spans="1:4" x14ac:dyDescent="0.25">
      <c r="A81" s="6"/>
      <c r="B81" s="6"/>
      <c r="C81" s="6"/>
      <c r="D81" s="6"/>
    </row>
    <row r="82" spans="1:4" x14ac:dyDescent="0.25">
      <c r="A82" s="6"/>
      <c r="B82" s="6"/>
      <c r="C82" s="6"/>
      <c r="D82" s="6"/>
    </row>
    <row r="83" spans="1:4" x14ac:dyDescent="0.25">
      <c r="A83" s="6"/>
      <c r="B83" s="6"/>
      <c r="C83" s="6"/>
      <c r="D83" s="6"/>
    </row>
    <row r="84" spans="1:4" x14ac:dyDescent="0.25">
      <c r="A84" s="6"/>
      <c r="B84" s="6"/>
      <c r="C84" s="6"/>
      <c r="D84" s="6"/>
    </row>
    <row r="85" spans="1:4" x14ac:dyDescent="0.25">
      <c r="A85" s="6"/>
      <c r="B85" s="6"/>
      <c r="C85" s="6"/>
      <c r="D85" s="6"/>
    </row>
    <row r="86" spans="1:4" x14ac:dyDescent="0.25">
      <c r="A86" s="6"/>
      <c r="B86" s="6"/>
      <c r="C86" s="6"/>
      <c r="D86" s="6"/>
    </row>
    <row r="87" spans="1:4" x14ac:dyDescent="0.25">
      <c r="A87" s="6"/>
      <c r="B87" s="6"/>
      <c r="C87" s="6"/>
      <c r="D87" s="6"/>
    </row>
    <row r="88" spans="1:4" x14ac:dyDescent="0.25">
      <c r="A88" s="6"/>
      <c r="B88" s="6"/>
      <c r="C88" s="6"/>
      <c r="D88" s="6"/>
    </row>
    <row r="89" spans="1:4" x14ac:dyDescent="0.25">
      <c r="A89" s="6"/>
      <c r="B89" s="6"/>
      <c r="C89" s="6"/>
      <c r="D89" s="6"/>
    </row>
    <row r="90" spans="1:4" x14ac:dyDescent="0.25">
      <c r="A90" s="6"/>
      <c r="B90" s="6"/>
      <c r="C90" s="6"/>
      <c r="D90" s="6"/>
    </row>
    <row r="91" spans="1:4" x14ac:dyDescent="0.25">
      <c r="A91" s="6"/>
      <c r="B91" s="6"/>
      <c r="C91" s="6"/>
      <c r="D91" s="6"/>
    </row>
    <row r="92" spans="1:4" x14ac:dyDescent="0.25">
      <c r="A92" s="6"/>
      <c r="B92" s="6"/>
      <c r="C92" s="6"/>
      <c r="D92" s="6"/>
    </row>
    <row r="93" spans="1:4" x14ac:dyDescent="0.25">
      <c r="A93" s="6"/>
      <c r="B93" s="6"/>
      <c r="C93" s="6"/>
      <c r="D93" s="6"/>
    </row>
    <row r="94" spans="1:4" x14ac:dyDescent="0.25">
      <c r="A94" s="6"/>
      <c r="B94" s="6"/>
      <c r="C94" s="6"/>
      <c r="D94" s="6"/>
    </row>
  </sheetData>
  <sheetProtection algorithmName="SHA-512" hashValue="da0HLgPifBf+e38NsFcnE6xl6dUPvZcFnlzEDlPrh/68YItXZrPL5wi2EspSXNOT+B4w/uG+jFGZh0NIGk2pyw==" saltValue="xoCh7ldcHFDnmk4h717F7A==" spinCount="100000" sheet="1" selectLockedCells="1"/>
  <mergeCells count="10">
    <mergeCell ref="B54:C54"/>
    <mergeCell ref="B35:C35"/>
    <mergeCell ref="B44:C44"/>
    <mergeCell ref="B47:C47"/>
    <mergeCell ref="B51:C51"/>
    <mergeCell ref="B3:C3"/>
    <mergeCell ref="B5:C5"/>
    <mergeCell ref="B8:C8"/>
    <mergeCell ref="B18:C18"/>
    <mergeCell ref="B29:C29"/>
  </mergeCells>
  <pageMargins left="0.25" right="0.25" top="0.75" bottom="0.75" header="0.3" footer="0.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6126F-F67A-49B7-A7A0-9CE063B1B9A6}">
  <sheetPr codeName="Sheet8"/>
  <dimension ref="A1:AR163"/>
  <sheetViews>
    <sheetView tabSelected="1" topLeftCell="B1" zoomScaleNormal="100" workbookViewId="0">
      <selection activeCell="F7" sqref="F7:L7"/>
    </sheetView>
  </sheetViews>
  <sheetFormatPr defaultRowHeight="15" outlineLevelCol="1" x14ac:dyDescent="0.25"/>
  <cols>
    <col min="1" max="2" width="2.5703125" customWidth="1"/>
    <col min="3" max="3" width="2.42578125" customWidth="1"/>
    <col min="4" max="4" width="2.140625" style="21" customWidth="1"/>
    <col min="5" max="5" width="21.42578125" customWidth="1"/>
    <col min="6" max="6" width="20.85546875" customWidth="1"/>
    <col min="7" max="7" width="4.42578125" customWidth="1"/>
    <col min="8" max="8" width="8.7109375" customWidth="1"/>
    <col min="9" max="9" width="9.140625" customWidth="1"/>
    <col min="10" max="10" width="12.140625" customWidth="1"/>
    <col min="11" max="11" width="13.42578125" customWidth="1"/>
    <col min="12" max="12" width="19.42578125" style="1" customWidth="1"/>
    <col min="13" max="13" width="2" customWidth="1"/>
    <col min="14" max="14" width="1.5703125" style="40" customWidth="1"/>
    <col min="15" max="15" width="1.85546875" style="40" customWidth="1"/>
    <col min="16" max="16" width="11.140625" style="40" customWidth="1"/>
    <col min="17" max="17" width="10.28515625" style="40" customWidth="1"/>
    <col min="18" max="18" width="85.7109375" style="40" customWidth="1" outlineLevel="1"/>
    <col min="19" max="19" width="24.5703125" style="40" customWidth="1"/>
    <col min="20" max="20" width="11.85546875" style="40" customWidth="1"/>
    <col min="21" max="21" width="9.140625" style="40"/>
    <col min="22" max="22" width="22.42578125" style="40" customWidth="1"/>
    <col min="23" max="30" width="7.7109375" style="40" customWidth="1"/>
    <col min="31" max="44" width="9.140625" style="40"/>
  </cols>
  <sheetData>
    <row r="1" spans="1:44" ht="18.75" customHeight="1" thickBot="1" x14ac:dyDescent="0.3">
      <c r="A1" s="3"/>
      <c r="B1" s="3"/>
      <c r="C1" s="3"/>
      <c r="D1" s="37"/>
      <c r="E1" s="34"/>
      <c r="F1" s="34"/>
      <c r="G1" s="34"/>
      <c r="H1" s="34"/>
      <c r="I1" s="34"/>
      <c r="J1" s="34"/>
      <c r="K1" s="34"/>
      <c r="L1" s="38"/>
      <c r="M1" s="41"/>
      <c r="N1" s="101"/>
      <c r="O1" s="101"/>
      <c r="P1" s="101"/>
      <c r="Q1" s="120"/>
      <c r="R1" s="121"/>
      <c r="S1" s="109" t="s">
        <v>169</v>
      </c>
      <c r="T1" s="101"/>
      <c r="U1" s="39"/>
      <c r="V1" s="39"/>
      <c r="W1" s="39"/>
      <c r="X1" s="39"/>
      <c r="Y1" s="39"/>
      <c r="Z1" s="39"/>
      <c r="AA1" s="39"/>
      <c r="AB1" s="39"/>
      <c r="AC1" s="39"/>
      <c r="AD1" s="39"/>
      <c r="AE1" s="39"/>
      <c r="AF1" s="39"/>
      <c r="AG1" s="39"/>
      <c r="AH1" s="39"/>
      <c r="AI1" s="39"/>
      <c r="AJ1" s="39"/>
      <c r="AK1" s="39"/>
      <c r="AL1" s="39"/>
      <c r="AM1" s="39"/>
      <c r="AN1" s="39"/>
      <c r="AO1" s="39"/>
      <c r="AP1" s="39"/>
      <c r="AQ1" s="39"/>
      <c r="AR1" s="39"/>
    </row>
    <row r="2" spans="1:44" ht="6.75" customHeight="1" x14ac:dyDescent="0.25">
      <c r="A2" s="3"/>
      <c r="B2" s="3"/>
      <c r="C2" s="3"/>
      <c r="D2" s="18"/>
      <c r="E2" s="6"/>
      <c r="F2" s="6"/>
      <c r="G2" s="6"/>
      <c r="H2" s="6"/>
      <c r="I2" s="6"/>
      <c r="J2" s="6"/>
      <c r="K2" s="6"/>
      <c r="L2" s="7"/>
      <c r="M2" s="42"/>
      <c r="N2" s="22"/>
      <c r="O2" s="22"/>
      <c r="P2" s="22"/>
      <c r="Q2" s="22"/>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row>
    <row r="3" spans="1:44" ht="29.25" x14ac:dyDescent="0.4">
      <c r="A3" s="3"/>
      <c r="B3" s="3"/>
      <c r="C3" s="3"/>
      <c r="D3" s="18"/>
      <c r="E3" s="137" t="s">
        <v>195</v>
      </c>
      <c r="F3" s="137"/>
      <c r="G3" s="137"/>
      <c r="H3" s="137"/>
      <c r="I3" s="137"/>
      <c r="J3" s="137"/>
      <c r="K3" s="137"/>
      <c r="L3" s="137"/>
      <c r="M3" s="42"/>
      <c r="N3" s="22"/>
      <c r="O3" s="22"/>
      <c r="P3" s="22"/>
      <c r="Q3" s="22"/>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row>
    <row r="4" spans="1:44" ht="4.5" customHeight="1" x14ac:dyDescent="0.25">
      <c r="A4" s="3"/>
      <c r="B4" s="3"/>
      <c r="C4" s="3"/>
      <c r="D4" s="18"/>
      <c r="E4" s="6"/>
      <c r="F4" s="6"/>
      <c r="G4" s="6"/>
      <c r="H4" s="6"/>
      <c r="I4" s="6"/>
      <c r="J4" s="6"/>
      <c r="K4" s="6"/>
      <c r="L4" s="7"/>
      <c r="M4" s="42"/>
      <c r="N4" s="22"/>
      <c r="O4" s="22"/>
      <c r="P4" s="22"/>
      <c r="Q4" s="22"/>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row>
    <row r="5" spans="1:44" s="1" customFormat="1" ht="12.75" customHeight="1" x14ac:dyDescent="0.25">
      <c r="A5" s="4"/>
      <c r="B5" s="4"/>
      <c r="C5" s="4"/>
      <c r="D5" s="19"/>
      <c r="E5" s="8" t="s">
        <v>200</v>
      </c>
      <c r="F5" s="9"/>
      <c r="G5" s="9"/>
      <c r="H5" s="9"/>
      <c r="I5" s="7"/>
      <c r="J5" s="7"/>
      <c r="K5" s="7"/>
      <c r="L5" s="7"/>
      <c r="M5" s="43"/>
      <c r="N5" s="22"/>
      <c r="O5" s="22"/>
      <c r="P5" s="22"/>
      <c r="Q5" s="93"/>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44" ht="8.25" customHeight="1" thickBot="1" x14ac:dyDescent="0.3">
      <c r="A6" s="3"/>
      <c r="B6" s="3"/>
      <c r="C6" s="3"/>
      <c r="D6" s="18"/>
      <c r="E6" s="6"/>
      <c r="F6" s="6"/>
      <c r="G6" s="6"/>
      <c r="H6" s="6"/>
      <c r="I6" s="6"/>
      <c r="J6" s="6"/>
      <c r="K6" s="6"/>
      <c r="L6" s="7"/>
      <c r="M6" s="42"/>
      <c r="N6" s="22"/>
      <c r="O6" s="22"/>
      <c r="P6" s="22"/>
      <c r="Q6" s="22"/>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row>
    <row r="7" spans="1:44" ht="15" customHeight="1" x14ac:dyDescent="0.25">
      <c r="A7" s="3"/>
      <c r="B7" s="3"/>
      <c r="C7" s="3"/>
      <c r="D7" s="18"/>
      <c r="E7" s="33" t="s">
        <v>143</v>
      </c>
      <c r="F7" s="141"/>
      <c r="G7" s="142"/>
      <c r="H7" s="142"/>
      <c r="I7" s="142"/>
      <c r="J7" s="142"/>
      <c r="K7" s="142"/>
      <c r="L7" s="143"/>
      <c r="M7" s="42"/>
      <c r="N7" s="22"/>
      <c r="O7" s="22"/>
      <c r="P7" s="22"/>
      <c r="Q7" s="22"/>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row>
    <row r="8" spans="1:44" ht="15" customHeight="1" x14ac:dyDescent="0.25">
      <c r="A8" s="3"/>
      <c r="B8" s="3"/>
      <c r="C8" s="3"/>
      <c r="D8" s="18"/>
      <c r="E8" s="33" t="s">
        <v>6</v>
      </c>
      <c r="F8" s="144"/>
      <c r="G8" s="145"/>
      <c r="H8" s="145"/>
      <c r="I8" s="145"/>
      <c r="J8" s="145"/>
      <c r="K8" s="145"/>
      <c r="L8" s="146"/>
      <c r="M8" s="42"/>
      <c r="N8" s="22"/>
      <c r="O8" s="22"/>
      <c r="P8" s="22"/>
      <c r="Q8" s="22"/>
      <c r="R8" s="22"/>
      <c r="S8" s="39"/>
      <c r="T8" s="39"/>
      <c r="U8" s="39"/>
      <c r="V8" s="39"/>
      <c r="W8" s="39"/>
      <c r="X8" s="39"/>
      <c r="Y8" s="39"/>
      <c r="Z8" s="39"/>
      <c r="AA8" s="39"/>
      <c r="AB8" s="39"/>
      <c r="AC8" s="39"/>
      <c r="AD8" s="39"/>
      <c r="AE8" s="39"/>
      <c r="AF8" s="39"/>
      <c r="AG8" s="39"/>
      <c r="AH8" s="39"/>
      <c r="AI8" s="39"/>
      <c r="AJ8" s="39"/>
      <c r="AK8" s="39"/>
      <c r="AL8" s="39"/>
      <c r="AM8" s="39"/>
      <c r="AN8" s="39"/>
      <c r="AO8" s="39"/>
      <c r="AP8" s="39"/>
      <c r="AQ8" s="39"/>
      <c r="AR8" s="39"/>
    </row>
    <row r="9" spans="1:44" ht="15" customHeight="1" x14ac:dyDescent="0.25">
      <c r="A9" s="3"/>
      <c r="B9" s="3"/>
      <c r="C9" s="3"/>
      <c r="D9" s="18"/>
      <c r="E9" s="33" t="s">
        <v>4</v>
      </c>
      <c r="F9" s="144"/>
      <c r="G9" s="145"/>
      <c r="H9" s="145"/>
      <c r="I9" s="145"/>
      <c r="J9" s="145"/>
      <c r="K9" s="145"/>
      <c r="L9" s="146"/>
      <c r="M9" s="42"/>
      <c r="N9" s="22"/>
      <c r="O9" s="22"/>
      <c r="P9" s="22"/>
      <c r="Q9" s="22" t="str">
        <f>IF(AND(F15="Before 1 May 2023",L15="Housing"),"Phase1",IF(F15="Before 1 May 2023","Phase2",IF(F15="Before 2 November 2023","Phase2",IF(F15="After 2 November 2023","Phase3","error"))))</f>
        <v>Phase3</v>
      </c>
      <c r="R9" s="22" t="s">
        <v>114</v>
      </c>
      <c r="S9" s="39"/>
      <c r="T9" s="39"/>
      <c r="U9" s="39"/>
      <c r="V9" s="39"/>
      <c r="W9" s="39"/>
      <c r="X9" s="39"/>
      <c r="Y9" s="39"/>
      <c r="Z9" s="39"/>
      <c r="AA9" s="39"/>
      <c r="AB9" s="39"/>
      <c r="AC9" s="39"/>
      <c r="AD9" s="39"/>
      <c r="AE9" s="39"/>
      <c r="AF9" s="39"/>
      <c r="AG9" s="39"/>
      <c r="AH9" s="39"/>
      <c r="AI9" s="39"/>
      <c r="AJ9" s="39"/>
      <c r="AK9" s="39"/>
      <c r="AL9" s="39"/>
      <c r="AM9" s="39"/>
      <c r="AN9" s="39"/>
      <c r="AO9" s="39"/>
      <c r="AP9" s="39"/>
      <c r="AQ9" s="39"/>
      <c r="AR9" s="39"/>
    </row>
    <row r="10" spans="1:44" ht="15" customHeight="1" x14ac:dyDescent="0.25">
      <c r="A10" s="3"/>
      <c r="B10" s="3"/>
      <c r="C10" s="3"/>
      <c r="D10" s="18"/>
      <c r="E10" s="33" t="s">
        <v>3</v>
      </c>
      <c r="F10" s="144"/>
      <c r="G10" s="145"/>
      <c r="H10" s="145"/>
      <c r="I10" s="145"/>
      <c r="J10" s="145"/>
      <c r="K10" s="145"/>
      <c r="L10" s="146"/>
      <c r="M10" s="42"/>
      <c r="N10" s="22"/>
      <c r="O10" s="22"/>
      <c r="P10" s="22"/>
      <c r="Q10" s="22"/>
      <c r="R10" s="22"/>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row>
    <row r="11" spans="1:44" ht="15" customHeight="1" thickBot="1" x14ac:dyDescent="0.3">
      <c r="A11" s="3"/>
      <c r="B11" s="3"/>
      <c r="C11" s="3"/>
      <c r="D11" s="18"/>
      <c r="E11" s="33" t="s">
        <v>5</v>
      </c>
      <c r="F11" s="147"/>
      <c r="G11" s="148"/>
      <c r="H11" s="148"/>
      <c r="I11" s="148"/>
      <c r="J11" s="148"/>
      <c r="K11" s="148"/>
      <c r="L11" s="149"/>
      <c r="M11" s="42"/>
      <c r="N11" s="22"/>
      <c r="O11" s="22"/>
      <c r="P11" s="22"/>
      <c r="Q11" s="22" t="str">
        <f>IF(ISERROR(VLOOKUP(F13,V43:V111,1,FALSE)),"error","")</f>
        <v/>
      </c>
      <c r="R11" s="22" t="s">
        <v>87</v>
      </c>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row>
    <row r="12" spans="1:44" ht="8.25" customHeight="1" thickBot="1" x14ac:dyDescent="0.3">
      <c r="A12" s="3"/>
      <c r="B12" s="3"/>
      <c r="C12" s="3"/>
      <c r="D12" s="18"/>
      <c r="E12" s="10"/>
      <c r="F12" s="6"/>
      <c r="G12" s="6"/>
      <c r="H12" s="6"/>
      <c r="I12" s="6"/>
      <c r="J12" s="6"/>
      <c r="K12" s="6"/>
      <c r="M12" s="42"/>
      <c r="N12" s="22"/>
      <c r="O12" s="22"/>
      <c r="P12" s="22"/>
      <c r="Q12" s="22"/>
      <c r="R12" s="22"/>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row>
    <row r="13" spans="1:44" ht="15" customHeight="1" thickBot="1" x14ac:dyDescent="0.3">
      <c r="A13" s="3"/>
      <c r="B13" s="3"/>
      <c r="C13" s="3"/>
      <c r="D13" s="18"/>
      <c r="E13" s="10" t="s">
        <v>52</v>
      </c>
      <c r="F13" s="138" t="s">
        <v>27</v>
      </c>
      <c r="G13" s="139"/>
      <c r="H13" s="139"/>
      <c r="I13" s="140"/>
      <c r="J13" s="6"/>
      <c r="K13" s="10" t="s">
        <v>163</v>
      </c>
      <c r="L13" s="91">
        <f>IF(ISERROR(VLOOKUP(F13,Climates,2,FALSE)),"",VLOOKUP(F13,Climates,2,FALSE))</f>
        <v>1</v>
      </c>
      <c r="M13" s="42"/>
      <c r="N13" s="22"/>
      <c r="O13" s="22"/>
      <c r="P13" s="22"/>
      <c r="Q13" s="94">
        <f ca="1">IF(TotalWallArea&gt;0,GlazingArea/TotalWallArea,0)</f>
        <v>0</v>
      </c>
      <c r="R13" s="22" t="s">
        <v>81</v>
      </c>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row>
    <row r="14" spans="1:44" ht="11.25" customHeight="1" thickBot="1" x14ac:dyDescent="0.3">
      <c r="A14" s="3"/>
      <c r="B14" s="3"/>
      <c r="C14" s="3"/>
      <c r="D14" s="18"/>
      <c r="E14" s="6"/>
      <c r="F14" s="6"/>
      <c r="G14" s="6"/>
      <c r="H14" s="6"/>
      <c r="I14" s="6"/>
      <c r="J14" s="12"/>
      <c r="K14" s="6"/>
      <c r="L14" s="92" t="str">
        <f>IF(ISERROR(VLOOKUP(F13,Climates,1,FALSE)),"",VLOOKUP(F13,Climates,3,FALSE))</f>
        <v>old1</v>
      </c>
      <c r="M14" s="42"/>
      <c r="N14" s="22"/>
      <c r="O14" s="22"/>
      <c r="P14" s="22"/>
      <c r="Q14" s="22"/>
      <c r="R14" s="22"/>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row>
    <row r="15" spans="1:44" ht="15" customHeight="1" thickBot="1" x14ac:dyDescent="0.3">
      <c r="A15" s="3"/>
      <c r="B15" s="3"/>
      <c r="C15" s="3"/>
      <c r="D15" s="18"/>
      <c r="E15" s="122"/>
      <c r="F15" s="123" t="s">
        <v>115</v>
      </c>
      <c r="G15" s="124"/>
      <c r="H15" s="124"/>
      <c r="I15" s="124"/>
      <c r="J15" s="6"/>
      <c r="K15" s="11" t="s">
        <v>162</v>
      </c>
      <c r="L15" s="100" t="s">
        <v>168</v>
      </c>
      <c r="M15" s="42"/>
      <c r="N15" s="22"/>
      <c r="O15" s="22"/>
      <c r="P15" s="22"/>
      <c r="Q15" s="22"/>
      <c r="R15" s="22"/>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row>
    <row r="16" spans="1:44" ht="29.25" customHeight="1" x14ac:dyDescent="0.25">
      <c r="A16" s="3"/>
      <c r="B16" s="3"/>
      <c r="C16" s="3"/>
      <c r="D16" s="18"/>
      <c r="E16" s="10"/>
      <c r="F16" s="6"/>
      <c r="G16" s="6"/>
      <c r="H16" s="6"/>
      <c r="I16" s="6"/>
      <c r="J16" s="6"/>
      <c r="K16" s="6"/>
      <c r="L16" s="7"/>
      <c r="M16" s="42"/>
      <c r="N16" s="22"/>
      <c r="O16" s="22"/>
      <c r="P16" s="22"/>
      <c r="Q16" s="22"/>
      <c r="R16" s="22"/>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row>
    <row r="17" spans="1:44" ht="15" customHeight="1" x14ac:dyDescent="0.25">
      <c r="A17" s="3"/>
      <c r="B17" s="3"/>
      <c r="C17" s="3"/>
      <c r="D17" s="18"/>
      <c r="E17" s="29" t="s">
        <v>156</v>
      </c>
      <c r="F17" s="23"/>
      <c r="G17" s="23"/>
      <c r="H17" s="23"/>
      <c r="I17" s="23"/>
      <c r="J17" s="23"/>
      <c r="K17" s="24"/>
      <c r="L17" s="25"/>
      <c r="M17" s="42"/>
      <c r="N17" s="22"/>
      <c r="O17" s="22"/>
      <c r="P17" s="22"/>
      <c r="Q17" s="22"/>
      <c r="R17" s="22"/>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row>
    <row r="18" spans="1:44" ht="28.5" customHeight="1" x14ac:dyDescent="0.25">
      <c r="A18" s="3"/>
      <c r="B18" s="3"/>
      <c r="C18" s="3"/>
      <c r="D18" s="18"/>
      <c r="E18" s="26" t="s">
        <v>82</v>
      </c>
      <c r="F18" s="27"/>
      <c r="G18" s="27"/>
      <c r="H18" s="27"/>
      <c r="I18" s="28" t="s">
        <v>89</v>
      </c>
      <c r="J18" s="27"/>
      <c r="K18" s="134" t="s">
        <v>165</v>
      </c>
      <c r="L18" s="134"/>
      <c r="M18" s="42"/>
      <c r="N18" s="22"/>
      <c r="O18" s="22"/>
      <c r="P18" s="22"/>
      <c r="Q18" s="95" t="s">
        <v>147</v>
      </c>
      <c r="R18" s="95" t="s">
        <v>83</v>
      </c>
      <c r="S18" s="95" t="s">
        <v>116</v>
      </c>
      <c r="T18" s="22" t="s">
        <v>86</v>
      </c>
      <c r="U18" s="22"/>
      <c r="V18" s="22"/>
      <c r="W18" s="95" t="s">
        <v>116</v>
      </c>
      <c r="X18" s="22" t="s">
        <v>117</v>
      </c>
      <c r="Y18" s="22" t="s">
        <v>118</v>
      </c>
      <c r="Z18" s="22" t="s">
        <v>119</v>
      </c>
      <c r="AA18" s="22" t="s">
        <v>120</v>
      </c>
      <c r="AB18" s="22" t="s">
        <v>121</v>
      </c>
      <c r="AC18" s="22" t="s">
        <v>122</v>
      </c>
      <c r="AD18" s="22" t="s">
        <v>123</v>
      </c>
      <c r="AE18" s="22" t="s">
        <v>124</v>
      </c>
      <c r="AF18" s="22" t="s">
        <v>125</v>
      </c>
      <c r="AG18" s="22" t="s">
        <v>126</v>
      </c>
      <c r="AH18" s="22" t="s">
        <v>127</v>
      </c>
      <c r="AI18" s="22" t="s">
        <v>128</v>
      </c>
      <c r="AJ18" s="22" t="s">
        <v>129</v>
      </c>
      <c r="AK18" s="22" t="s">
        <v>130</v>
      </c>
      <c r="AL18" s="22" t="s">
        <v>131</v>
      </c>
      <c r="AM18" s="22" t="s">
        <v>132</v>
      </c>
      <c r="AN18" s="22" t="s">
        <v>133</v>
      </c>
      <c r="AO18" s="22" t="s">
        <v>134</v>
      </c>
      <c r="AP18" s="22" t="s">
        <v>135</v>
      </c>
      <c r="AQ18" s="22" t="s">
        <v>136</v>
      </c>
      <c r="AR18" s="22" t="s">
        <v>137</v>
      </c>
    </row>
    <row r="19" spans="1:44" ht="15" customHeight="1" x14ac:dyDescent="0.25">
      <c r="A19" s="3"/>
      <c r="B19" s="3"/>
      <c r="C19" s="3"/>
      <c r="D19" s="18"/>
      <c r="E19" s="63" t="s">
        <v>79</v>
      </c>
      <c r="F19" s="63"/>
      <c r="G19" s="63"/>
      <c r="H19" s="63"/>
      <c r="I19" s="64">
        <f t="shared" ref="I19:I25" ca="1" si="0">SUMIF($E$43:$E$119,$E19,I$43:I$113)</f>
        <v>0</v>
      </c>
      <c r="J19" s="63"/>
      <c r="K19" s="65">
        <f t="shared" ref="K19:K25" si="1">SUMIF($E$43:$E$113,$E19,K$43:K$113)</f>
        <v>0</v>
      </c>
      <c r="L19" s="66"/>
      <c r="M19" s="42"/>
      <c r="N19" s="22"/>
      <c r="O19" s="93" t="s">
        <v>149</v>
      </c>
      <c r="P19" s="93"/>
      <c r="Q19" s="96">
        <f ca="1">SlabFloorArea</f>
        <v>0</v>
      </c>
      <c r="R19" s="96">
        <f>IF($Q$9="Phase1",
HLOOKUP("Phase1"&amp;$L$14,$X$18:$Z$25,ROW()-ROW($X$17),FALSE),
HLOOKUP($Q$9&amp;$L$13,$AA$18:$AR$25,ROW()-ROW($X$17),FALSE))</f>
        <v>1.5</v>
      </c>
      <c r="S19" s="97">
        <v>0.01</v>
      </c>
      <c r="T19" s="22">
        <v>10</v>
      </c>
      <c r="U19" s="22"/>
      <c r="V19" s="22" t="s">
        <v>79</v>
      </c>
      <c r="W19" s="97">
        <f>S19</f>
        <v>0.01</v>
      </c>
      <c r="X19" s="22"/>
      <c r="Y19" s="22"/>
      <c r="Z19" s="22"/>
      <c r="AA19" s="22"/>
      <c r="AB19" s="22"/>
      <c r="AC19" s="22"/>
      <c r="AD19" s="22"/>
      <c r="AE19" s="22"/>
      <c r="AF19" s="22"/>
      <c r="AG19" s="22"/>
      <c r="AH19" s="22"/>
      <c r="AI19" s="22"/>
      <c r="AJ19" s="22"/>
      <c r="AK19" s="22"/>
      <c r="AL19" s="22"/>
      <c r="AM19" s="22">
        <v>1.5</v>
      </c>
      <c r="AN19" s="22">
        <v>1.5</v>
      </c>
      <c r="AO19" s="22">
        <v>1.5</v>
      </c>
      <c r="AP19" s="22">
        <v>1.5</v>
      </c>
      <c r="AQ19" s="22">
        <v>1.6</v>
      </c>
      <c r="AR19" s="22">
        <v>1.7</v>
      </c>
    </row>
    <row r="20" spans="1:44" ht="15" customHeight="1" x14ac:dyDescent="0.25">
      <c r="A20" s="3"/>
      <c r="B20" s="3"/>
      <c r="C20" s="3"/>
      <c r="D20" s="18"/>
      <c r="E20" s="67" t="s">
        <v>78</v>
      </c>
      <c r="F20" s="67"/>
      <c r="G20" s="67"/>
      <c r="H20" s="67"/>
      <c r="I20" s="68">
        <f t="shared" ca="1" si="0"/>
        <v>0</v>
      </c>
      <c r="J20" s="67"/>
      <c r="K20" s="69">
        <f t="shared" si="1"/>
        <v>0</v>
      </c>
      <c r="L20" s="70"/>
      <c r="M20" s="42"/>
      <c r="N20" s="22"/>
      <c r="O20" s="93" t="s">
        <v>148</v>
      </c>
      <c r="P20" s="93"/>
      <c r="Q20" s="96">
        <f ca="1">OtherFloorArea</f>
        <v>0</v>
      </c>
      <c r="R20" s="96">
        <f>IF($Q$9="Phase1",
HLOOKUP("Phase1"&amp;$L$14,$X$18:$Z$25,ROW()-ROW($X$17),FALSE),
HLOOKUP($Q$9&amp;$L$13,$AA$18:$AR$25,ROW()-ROW($X$17),FALSE))</f>
        <v>2.5</v>
      </c>
      <c r="S20" s="97">
        <v>1.3</v>
      </c>
      <c r="T20" s="22">
        <v>10</v>
      </c>
      <c r="U20" s="22"/>
      <c r="V20" s="22" t="s">
        <v>78</v>
      </c>
      <c r="W20" s="97">
        <f t="shared" ref="W20:W25" si="2">S20</f>
        <v>1.3</v>
      </c>
      <c r="X20" s="22"/>
      <c r="Y20" s="22"/>
      <c r="Z20" s="22"/>
      <c r="AA20" s="22"/>
      <c r="AB20" s="22"/>
      <c r="AC20" s="22"/>
      <c r="AD20" s="22"/>
      <c r="AE20" s="22"/>
      <c r="AF20" s="22"/>
      <c r="AG20" s="22"/>
      <c r="AH20" s="22"/>
      <c r="AI20" s="22"/>
      <c r="AJ20" s="22"/>
      <c r="AK20" s="96"/>
      <c r="AL20" s="96"/>
      <c r="AM20" s="22">
        <v>2.5</v>
      </c>
      <c r="AN20" s="22">
        <v>2.5</v>
      </c>
      <c r="AO20" s="22">
        <v>2.5</v>
      </c>
      <c r="AP20" s="22">
        <v>2.8</v>
      </c>
      <c r="AQ20" s="96">
        <v>3</v>
      </c>
      <c r="AR20" s="96">
        <v>3</v>
      </c>
    </row>
    <row r="21" spans="1:44" ht="15" customHeight="1" x14ac:dyDescent="0.25">
      <c r="A21" s="3"/>
      <c r="B21" s="3"/>
      <c r="C21" s="3"/>
      <c r="D21" s="18"/>
      <c r="E21" s="67" t="s">
        <v>0</v>
      </c>
      <c r="F21" s="67"/>
      <c r="G21" s="67"/>
      <c r="H21" s="67"/>
      <c r="I21" s="68">
        <f t="shared" ca="1" si="0"/>
        <v>0</v>
      </c>
      <c r="J21" s="67" t="s">
        <v>194</v>
      </c>
      <c r="K21" s="69">
        <f t="shared" si="1"/>
        <v>0</v>
      </c>
      <c r="L21" s="70"/>
      <c r="M21" s="42"/>
      <c r="N21" s="22"/>
      <c r="O21" s="93" t="s">
        <v>161</v>
      </c>
      <c r="P21" s="93"/>
      <c r="Q21" s="96">
        <f ca="1">RoofArea+SkylightArea</f>
        <v>0</v>
      </c>
      <c r="R21" s="96">
        <f>IF($Q$9="Phase1",
HLOOKUP("Phase1"&amp;$L$14,$X$18:$Z$25,ROW()-ROW($X$17),FALSE),
HLOOKUP($Q$9&amp;$L$13,$AA$18:$AR$25,ROW()-ROW($X$17),FALSE))</f>
        <v>6.6</v>
      </c>
      <c r="S21" s="97">
        <v>2.6</v>
      </c>
      <c r="T21" s="22">
        <v>10</v>
      </c>
      <c r="U21" s="22"/>
      <c r="V21" s="22" t="s">
        <v>0</v>
      </c>
      <c r="W21" s="97">
        <f t="shared" si="2"/>
        <v>2.6</v>
      </c>
      <c r="X21" s="22"/>
      <c r="Y21" s="22"/>
      <c r="Z21" s="22"/>
      <c r="AA21" s="22"/>
      <c r="AB21" s="22"/>
      <c r="AC21" s="22"/>
      <c r="AD21" s="22"/>
      <c r="AE21" s="22"/>
      <c r="AF21" s="22"/>
      <c r="AG21" s="22"/>
      <c r="AH21" s="22"/>
      <c r="AI21" s="22"/>
      <c r="AJ21" s="22"/>
      <c r="AK21" s="22"/>
      <c r="AL21" s="22"/>
      <c r="AM21" s="22">
        <v>6.6</v>
      </c>
      <c r="AN21" s="22">
        <v>6.6</v>
      </c>
      <c r="AO21" s="22">
        <v>6.6</v>
      </c>
      <c r="AP21" s="22">
        <v>6.6</v>
      </c>
      <c r="AQ21" s="22">
        <v>6.6</v>
      </c>
      <c r="AR21" s="22">
        <v>6.6</v>
      </c>
    </row>
    <row r="22" spans="1:44" ht="15" customHeight="1" x14ac:dyDescent="0.25">
      <c r="A22" s="3"/>
      <c r="B22" s="3"/>
      <c r="C22" s="3"/>
      <c r="D22" s="18"/>
      <c r="E22" s="67" t="s">
        <v>1</v>
      </c>
      <c r="F22" s="67"/>
      <c r="G22" s="67"/>
      <c r="H22" s="67"/>
      <c r="I22" s="68">
        <f t="shared" ca="1" si="0"/>
        <v>0</v>
      </c>
      <c r="J22" s="67"/>
      <c r="K22" s="69">
        <f t="shared" si="1"/>
        <v>0</v>
      </c>
      <c r="L22" s="70"/>
      <c r="M22" s="42"/>
      <c r="N22" s="22"/>
      <c r="O22" s="93"/>
      <c r="P22" s="93"/>
      <c r="Q22" s="22"/>
      <c r="R22" s="96">
        <f>HLOOKUP($Q$9&amp;$L$13,$AA$18:$AR$25,ROW()-ROW($AA$17),FALSE)</f>
        <v>0.46</v>
      </c>
      <c r="S22" s="97">
        <v>0.01</v>
      </c>
      <c r="T22" s="22">
        <v>3</v>
      </c>
      <c r="U22" s="22"/>
      <c r="V22" s="22" t="s">
        <v>1</v>
      </c>
      <c r="W22" s="97">
        <f t="shared" si="2"/>
        <v>0.01</v>
      </c>
      <c r="X22" s="22"/>
      <c r="Y22" s="22"/>
      <c r="Z22" s="22"/>
      <c r="AA22" s="22"/>
      <c r="AB22" s="22"/>
      <c r="AC22" s="22"/>
      <c r="AD22" s="22"/>
      <c r="AE22" s="22"/>
      <c r="AF22" s="22"/>
      <c r="AG22" s="22"/>
      <c r="AH22" s="22"/>
      <c r="AI22" s="22"/>
      <c r="AJ22" s="22"/>
      <c r="AK22" s="22"/>
      <c r="AL22" s="22"/>
      <c r="AM22" s="22">
        <v>0.46</v>
      </c>
      <c r="AN22" s="22">
        <v>0.46</v>
      </c>
      <c r="AO22" s="22">
        <v>0.54</v>
      </c>
      <c r="AP22" s="22">
        <v>0.54</v>
      </c>
      <c r="AQ22" s="22">
        <v>0.62</v>
      </c>
      <c r="AR22" s="22">
        <v>0.62</v>
      </c>
    </row>
    <row r="23" spans="1:44" ht="15" customHeight="1" x14ac:dyDescent="0.25">
      <c r="A23" s="3"/>
      <c r="B23" s="3"/>
      <c r="C23" s="3"/>
      <c r="D23" s="18"/>
      <c r="E23" s="67" t="s">
        <v>2</v>
      </c>
      <c r="F23" s="67"/>
      <c r="G23" s="67"/>
      <c r="H23" s="67"/>
      <c r="I23" s="68">
        <f t="shared" ca="1" si="0"/>
        <v>0</v>
      </c>
      <c r="J23" s="67" t="s">
        <v>194</v>
      </c>
      <c r="K23" s="69">
        <f t="shared" si="1"/>
        <v>0</v>
      </c>
      <c r="L23" s="70"/>
      <c r="M23" s="42"/>
      <c r="N23" s="22"/>
      <c r="O23" s="93" t="s">
        <v>145</v>
      </c>
      <c r="P23" s="93"/>
      <c r="Q23" s="96">
        <f ca="1">0.7*(TotalWallArea)</f>
        <v>0</v>
      </c>
      <c r="R23" s="127">
        <f>IF($Q$9="Phase1",
HLOOKUP("Phase1"&amp;$L$14,$X$18:$Z$25,ROW()-ROW($X$17),FALSE),
HLOOKUP($Q$9&amp;$L$13,$AA$18:$AR$25,ROW()-ROW($X$17),FALSE))</f>
        <v>1.6</v>
      </c>
      <c r="S23" s="97">
        <v>1</v>
      </c>
      <c r="T23" s="22">
        <v>10</v>
      </c>
      <c r="U23" s="22"/>
      <c r="V23" s="22" t="s">
        <v>2</v>
      </c>
      <c r="W23" s="97">
        <f t="shared" si="2"/>
        <v>1</v>
      </c>
      <c r="X23" s="22"/>
      <c r="Y23" s="22"/>
      <c r="Z23" s="96"/>
      <c r="AA23" s="96"/>
      <c r="AB23" s="96"/>
      <c r="AC23" s="96"/>
      <c r="AD23" s="96"/>
      <c r="AE23" s="96"/>
      <c r="AF23" s="96"/>
      <c r="AG23" s="96"/>
      <c r="AH23" s="96"/>
      <c r="AI23" s="96"/>
      <c r="AJ23" s="96"/>
      <c r="AK23" s="96"/>
      <c r="AL23" s="96"/>
      <c r="AM23" s="127">
        <v>1.6</v>
      </c>
      <c r="AN23" s="96">
        <v>1.6</v>
      </c>
      <c r="AO23" s="96">
        <v>1.6</v>
      </c>
      <c r="AP23" s="96">
        <v>1.6</v>
      </c>
      <c r="AQ23" s="96">
        <v>1.6</v>
      </c>
      <c r="AR23" s="96">
        <v>1.6</v>
      </c>
    </row>
    <row r="24" spans="1:44" ht="15" customHeight="1" x14ac:dyDescent="0.25">
      <c r="A24" s="3"/>
      <c r="B24" s="3"/>
      <c r="C24" s="3"/>
      <c r="D24" s="18"/>
      <c r="E24" s="67" t="s">
        <v>160</v>
      </c>
      <c r="F24" s="71"/>
      <c r="G24" s="71"/>
      <c r="H24" s="71" t="str">
        <f ca="1">CONCATENATE("(",TEXT(Q13,"0.0%")," of total wall area)")</f>
        <v>(0.0% of total wall area)</v>
      </c>
      <c r="I24" s="68">
        <f t="shared" ca="1" si="0"/>
        <v>0</v>
      </c>
      <c r="J24" s="67"/>
      <c r="K24" s="69">
        <f t="shared" si="1"/>
        <v>0</v>
      </c>
      <c r="L24" s="70"/>
      <c r="M24" s="42"/>
      <c r="N24" s="22"/>
      <c r="O24" s="93" t="s">
        <v>146</v>
      </c>
      <c r="P24" s="93"/>
      <c r="Q24" s="96">
        <f ca="1">0.3*(TotalWallArea)</f>
        <v>0</v>
      </c>
      <c r="R24" s="96">
        <f>HLOOKUP($Q$9&amp;$L$13,$AA$18:$AR$25,ROW()-ROW($AA$17),FALSE)</f>
        <v>0.46</v>
      </c>
      <c r="S24" s="97">
        <v>0.01</v>
      </c>
      <c r="T24" s="22">
        <v>3</v>
      </c>
      <c r="U24" s="22"/>
      <c r="V24" s="22" t="s">
        <v>160</v>
      </c>
      <c r="W24" s="97">
        <f t="shared" si="2"/>
        <v>0.01</v>
      </c>
      <c r="X24" s="22"/>
      <c r="Y24" s="22"/>
      <c r="Z24" s="22"/>
      <c r="AA24" s="22"/>
      <c r="AB24" s="22"/>
      <c r="AC24" s="22"/>
      <c r="AD24" s="22"/>
      <c r="AE24" s="97"/>
      <c r="AF24" s="97"/>
      <c r="AG24" s="22"/>
      <c r="AH24" s="22"/>
      <c r="AI24" s="22"/>
      <c r="AJ24" s="22"/>
      <c r="AK24" s="97"/>
      <c r="AL24" s="97"/>
      <c r="AM24" s="22">
        <v>0.46</v>
      </c>
      <c r="AN24" s="22">
        <v>0.46</v>
      </c>
      <c r="AO24" s="22">
        <v>0.46</v>
      </c>
      <c r="AP24" s="22">
        <v>0.46</v>
      </c>
      <c r="AQ24" s="97">
        <v>0.5</v>
      </c>
      <c r="AR24" s="97">
        <v>0.5</v>
      </c>
    </row>
    <row r="25" spans="1:44" ht="15" customHeight="1" x14ac:dyDescent="0.25">
      <c r="A25" s="3"/>
      <c r="B25" s="3"/>
      <c r="C25" s="3"/>
      <c r="D25" s="12"/>
      <c r="E25" s="72" t="s">
        <v>158</v>
      </c>
      <c r="F25" s="72"/>
      <c r="G25" s="72"/>
      <c r="H25" s="72"/>
      <c r="I25" s="73">
        <f t="shared" ca="1" si="0"/>
        <v>0</v>
      </c>
      <c r="J25" s="72"/>
      <c r="K25" s="74">
        <f t="shared" si="1"/>
        <v>0</v>
      </c>
      <c r="L25" s="70"/>
      <c r="M25" s="42"/>
      <c r="N25" s="22"/>
      <c r="O25" s="93"/>
      <c r="P25" s="22"/>
      <c r="Q25" s="96"/>
      <c r="R25" s="96">
        <f>HLOOKUP($Q$9&amp;$L$13,$AA$18:$AR$25,ROW()-ROW($AA$17),FALSE)</f>
        <v>0.46</v>
      </c>
      <c r="S25" s="97">
        <v>0.01</v>
      </c>
      <c r="T25" s="22">
        <v>3</v>
      </c>
      <c r="U25" s="22"/>
      <c r="V25" s="22" t="s">
        <v>158</v>
      </c>
      <c r="W25" s="97">
        <f t="shared" si="2"/>
        <v>0.01</v>
      </c>
      <c r="X25" s="22"/>
      <c r="Y25" s="22"/>
      <c r="Z25" s="22"/>
      <c r="AA25" s="22"/>
      <c r="AB25" s="22"/>
      <c r="AC25" s="22"/>
      <c r="AD25" s="22"/>
      <c r="AE25" s="97"/>
      <c r="AF25" s="97"/>
      <c r="AG25" s="22"/>
      <c r="AH25" s="22"/>
      <c r="AI25" s="22"/>
      <c r="AJ25" s="22"/>
      <c r="AK25" s="97"/>
      <c r="AL25" s="97"/>
      <c r="AM25" s="22">
        <v>0.46</v>
      </c>
      <c r="AN25" s="22">
        <v>0.46</v>
      </c>
      <c r="AO25" s="22">
        <v>0.46</v>
      </c>
      <c r="AP25" s="22">
        <v>0.46</v>
      </c>
      <c r="AQ25" s="97">
        <v>0.5</v>
      </c>
      <c r="AR25" s="97">
        <v>0.5</v>
      </c>
    </row>
    <row r="26" spans="1:44" ht="5.25" customHeight="1" x14ac:dyDescent="0.25">
      <c r="A26" s="3"/>
      <c r="B26" s="3"/>
      <c r="C26" s="3"/>
      <c r="D26" s="12"/>
      <c r="E26" s="75"/>
      <c r="F26" s="75"/>
      <c r="G26" s="75"/>
      <c r="H26" s="75"/>
      <c r="I26" s="76"/>
      <c r="J26" s="75"/>
      <c r="K26" s="77"/>
      <c r="L26" s="70"/>
      <c r="M26" s="42"/>
      <c r="N26" s="22"/>
      <c r="O26" s="22"/>
      <c r="P26" s="22"/>
      <c r="Q26" s="22"/>
      <c r="R26" s="96"/>
      <c r="S26" s="97"/>
      <c r="T26" s="22"/>
      <c r="U26" s="22"/>
      <c r="V26" s="22"/>
      <c r="W26" s="22"/>
      <c r="X26" s="22"/>
      <c r="Y26" s="22"/>
      <c r="Z26" s="22"/>
      <c r="AA26" s="22"/>
      <c r="AB26" s="97"/>
      <c r="AC26" s="97"/>
      <c r="AD26" s="22"/>
      <c r="AE26" s="22"/>
      <c r="AF26" s="22"/>
      <c r="AG26" s="22"/>
      <c r="AH26" s="22"/>
      <c r="AI26" s="22"/>
      <c r="AJ26" s="22"/>
      <c r="AK26" s="22"/>
      <c r="AL26" s="22"/>
      <c r="AM26" s="22"/>
      <c r="AN26" s="22"/>
      <c r="AO26" s="22"/>
      <c r="AP26" s="22"/>
      <c r="AQ26" s="22"/>
      <c r="AR26" s="22"/>
    </row>
    <row r="27" spans="1:44" ht="15" customHeight="1" x14ac:dyDescent="0.25">
      <c r="A27" s="3"/>
      <c r="B27" s="3"/>
      <c r="C27" s="3"/>
      <c r="D27" s="18"/>
      <c r="E27" s="78"/>
      <c r="F27" s="75"/>
      <c r="G27" s="75"/>
      <c r="H27" s="75"/>
      <c r="I27" s="79">
        <f ca="1">SUM(I19:I26)</f>
        <v>0</v>
      </c>
      <c r="J27" s="80"/>
      <c r="K27" s="47" t="s">
        <v>80</v>
      </c>
      <c r="L27" s="31">
        <f>SUM(K19:K25)</f>
        <v>0</v>
      </c>
      <c r="M27" s="42"/>
      <c r="N27" s="22"/>
      <c r="O27" s="93"/>
      <c r="P27" s="22"/>
      <c r="Q27" s="96"/>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row>
    <row r="28" spans="1:44" ht="7.5" customHeight="1" x14ac:dyDescent="0.25">
      <c r="A28" s="3"/>
      <c r="B28" s="3"/>
      <c r="C28" s="3"/>
      <c r="D28" s="18"/>
      <c r="E28" s="6"/>
      <c r="F28" s="6"/>
      <c r="G28" s="6"/>
      <c r="H28" s="6"/>
      <c r="I28" s="6"/>
      <c r="J28" s="6"/>
      <c r="K28" s="6"/>
      <c r="L28" s="7"/>
      <c r="M28" s="42"/>
      <c r="N28" s="22"/>
      <c r="O28" s="93"/>
      <c r="P28" s="22"/>
      <c r="Q28" s="96"/>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row>
    <row r="29" spans="1:44" ht="17.25" customHeight="1" x14ac:dyDescent="0.25">
      <c r="A29" s="3"/>
      <c r="B29" s="3"/>
      <c r="C29" s="3"/>
      <c r="D29" s="18"/>
      <c r="E29" s="29" t="s">
        <v>153</v>
      </c>
      <c r="F29" s="23"/>
      <c r="G29" s="23"/>
      <c r="H29" s="23"/>
      <c r="I29" s="23"/>
      <c r="J29" s="23"/>
      <c r="K29" s="24"/>
      <c r="L29" s="44"/>
      <c r="M29" s="42"/>
      <c r="N29" s="22"/>
      <c r="O29" s="93"/>
      <c r="P29" s="22"/>
      <c r="Q29" s="96"/>
      <c r="R29" s="22"/>
      <c r="S29" s="22"/>
      <c r="T29" s="22"/>
      <c r="U29" s="22"/>
      <c r="V29" s="22" t="s">
        <v>138</v>
      </c>
      <c r="W29" s="97"/>
      <c r="X29" s="22"/>
      <c r="Y29" s="22"/>
      <c r="Z29" s="22"/>
      <c r="AA29" s="22"/>
      <c r="AB29" s="22"/>
      <c r="AC29" s="22"/>
      <c r="AD29" s="22"/>
      <c r="AE29" s="22"/>
      <c r="AF29" s="22"/>
      <c r="AG29" s="22"/>
      <c r="AH29" s="22"/>
      <c r="AI29" s="22"/>
      <c r="AJ29" s="22"/>
      <c r="AK29" s="22"/>
      <c r="AL29" s="22"/>
      <c r="AM29" s="22"/>
      <c r="AN29" s="22"/>
      <c r="AO29" s="22"/>
      <c r="AP29" s="22"/>
      <c r="AQ29" s="22"/>
      <c r="AR29" s="22"/>
    </row>
    <row r="30" spans="1:44" ht="15" customHeight="1" x14ac:dyDescent="0.25">
      <c r="A30" s="3"/>
      <c r="B30" s="3"/>
      <c r="C30" s="3"/>
      <c r="D30" s="18"/>
      <c r="E30" s="29"/>
      <c r="F30" s="23"/>
      <c r="G30" s="23"/>
      <c r="H30" s="23"/>
      <c r="I30" s="45" t="s">
        <v>89</v>
      </c>
      <c r="J30" s="23"/>
      <c r="K30" s="135" t="s">
        <v>154</v>
      </c>
      <c r="L30" s="135"/>
      <c r="M30" s="42"/>
      <c r="N30" s="22"/>
      <c r="O30" s="93"/>
      <c r="P30" s="22"/>
      <c r="Q30" s="96"/>
      <c r="R30" s="22"/>
      <c r="S30" s="93">
        <f>COUNTIF(L43:L112,"R-value too small")</f>
        <v>0</v>
      </c>
      <c r="T30" s="22"/>
      <c r="U30" s="22"/>
      <c r="V30" s="22"/>
      <c r="W30" s="97"/>
      <c r="X30" s="22"/>
      <c r="Y30" s="22"/>
      <c r="Z30" s="22"/>
      <c r="AA30" s="22"/>
      <c r="AB30" s="22"/>
      <c r="AC30" s="22"/>
      <c r="AD30" s="22"/>
      <c r="AE30" s="22"/>
      <c r="AF30" s="22"/>
      <c r="AG30" s="22"/>
      <c r="AH30" s="22"/>
      <c r="AI30" s="22"/>
      <c r="AJ30" s="22"/>
      <c r="AK30" s="22"/>
      <c r="AL30" s="22"/>
      <c r="AM30" s="22"/>
      <c r="AN30" s="22"/>
      <c r="AO30" s="22"/>
      <c r="AP30" s="22"/>
      <c r="AQ30" s="22"/>
      <c r="AR30" s="22"/>
    </row>
    <row r="31" spans="1:44" ht="15" customHeight="1" x14ac:dyDescent="0.25">
      <c r="A31" s="3"/>
      <c r="B31" s="3"/>
      <c r="C31" s="3"/>
      <c r="D31" s="18"/>
      <c r="E31" s="26" t="s">
        <v>82</v>
      </c>
      <c r="F31" s="27"/>
      <c r="G31" s="27"/>
      <c r="H31" s="27"/>
      <c r="I31" s="28" t="s">
        <v>155</v>
      </c>
      <c r="J31" s="27"/>
      <c r="K31" s="136" t="s">
        <v>166</v>
      </c>
      <c r="L31" s="136"/>
      <c r="M31" s="42"/>
      <c r="N31" s="22"/>
      <c r="O31" s="93"/>
      <c r="P31" s="22"/>
      <c r="Q31" s="96"/>
      <c r="R31" s="22"/>
      <c r="S31" s="93">
        <f>COUNTIF(L43:L112,"R-value required")</f>
        <v>0</v>
      </c>
      <c r="T31" s="22"/>
      <c r="U31" s="22"/>
      <c r="V31" s="22"/>
      <c r="W31" s="97"/>
      <c r="X31" s="22"/>
      <c r="Y31" s="22"/>
      <c r="Z31" s="22"/>
      <c r="AA31" s="22"/>
      <c r="AB31" s="22"/>
      <c r="AC31" s="22"/>
      <c r="AD31" s="22"/>
      <c r="AE31" s="22"/>
      <c r="AF31" s="22"/>
      <c r="AG31" s="22"/>
      <c r="AH31" s="22"/>
      <c r="AI31" s="22"/>
      <c r="AJ31" s="22"/>
      <c r="AK31" s="22"/>
      <c r="AL31" s="22"/>
      <c r="AM31" s="22"/>
      <c r="AN31" s="22"/>
      <c r="AO31" s="22"/>
      <c r="AP31" s="22"/>
      <c r="AQ31" s="22"/>
      <c r="AR31" s="22"/>
    </row>
    <row r="32" spans="1:44" ht="15" customHeight="1" x14ac:dyDescent="0.25">
      <c r="A32" s="3"/>
      <c r="B32" s="3"/>
      <c r="C32" s="3"/>
      <c r="D32" s="18"/>
      <c r="E32" s="63" t="s">
        <v>157</v>
      </c>
      <c r="F32" s="63"/>
      <c r="G32" s="63"/>
      <c r="H32" s="63"/>
      <c r="I32" s="64">
        <f ca="1">SlabFloorArea</f>
        <v>0</v>
      </c>
      <c r="J32" s="81">
        <f>RLUSlabFloor</f>
        <v>1.5</v>
      </c>
      <c r="K32" s="82">
        <f ca="1">IF($Q$10="error","",Q19/R19)</f>
        <v>0</v>
      </c>
      <c r="L32" s="44"/>
      <c r="M32" s="42"/>
      <c r="N32" s="22"/>
      <c r="O32" s="93"/>
      <c r="P32" s="22"/>
      <c r="Q32" s="96"/>
      <c r="R32" s="22"/>
      <c r="S32" s="96">
        <f>IF($Q$9="Phase1",HLOOKUP($Q$9&amp;$L$14,$X$18:$Z$35,15,FALSE),HLOOKUP($Q$9&amp;$L$13,$AA$18:$AR$35,15,FALSE))</f>
        <v>6.6</v>
      </c>
      <c r="T32" s="22"/>
      <c r="U32" s="22"/>
      <c r="V32" s="22" t="s">
        <v>139</v>
      </c>
      <c r="W32" s="96">
        <f t="shared" ref="W32:W35" si="3">S32</f>
        <v>6.6</v>
      </c>
      <c r="X32" s="22"/>
      <c r="Y32" s="22"/>
      <c r="Z32" s="22"/>
      <c r="AA32" s="22"/>
      <c r="AB32" s="22"/>
      <c r="AC32" s="22"/>
      <c r="AD32" s="22"/>
      <c r="AE32" s="22"/>
      <c r="AF32" s="22"/>
      <c r="AG32" s="22"/>
      <c r="AH32" s="22"/>
      <c r="AI32" s="22"/>
      <c r="AJ32" s="22"/>
      <c r="AK32" s="22"/>
      <c r="AL32" s="22"/>
      <c r="AM32" s="22">
        <v>6.6</v>
      </c>
      <c r="AN32" s="22">
        <v>6.6</v>
      </c>
      <c r="AO32" s="22">
        <v>6.6</v>
      </c>
      <c r="AP32" s="22">
        <v>6.6</v>
      </c>
      <c r="AQ32" s="22">
        <v>6.6</v>
      </c>
      <c r="AR32" s="22">
        <v>6.6</v>
      </c>
    </row>
    <row r="33" spans="1:44" ht="15" customHeight="1" x14ac:dyDescent="0.25">
      <c r="A33" s="3"/>
      <c r="B33" s="3"/>
      <c r="C33" s="3"/>
      <c r="D33" s="18"/>
      <c r="E33" s="67" t="s">
        <v>78</v>
      </c>
      <c r="F33" s="67"/>
      <c r="G33" s="67"/>
      <c r="H33" s="67"/>
      <c r="I33" s="68">
        <f ca="1">OtherFloorArea</f>
        <v>0</v>
      </c>
      <c r="J33" s="83">
        <f>RLUOtherFloor</f>
        <v>2.5</v>
      </c>
      <c r="K33" s="84">
        <f ca="1">IF($Q$10="error","",Q20/R20)</f>
        <v>0</v>
      </c>
      <c r="L33" s="44"/>
      <c r="M33" s="42"/>
      <c r="N33" s="22"/>
      <c r="O33" s="93"/>
      <c r="P33" s="22"/>
      <c r="Q33" s="96"/>
      <c r="R33" s="22"/>
      <c r="S33" s="96">
        <f>IF($Q$9="Phase1",HLOOKUP($Q$9&amp;$L$14,$X$18:$Z$35,16,FALSE),HLOOKUP($Q$9&amp;$L$13,$AA$18:$AR$35,16,FALSE))</f>
        <v>2.9</v>
      </c>
      <c r="T33" s="22"/>
      <c r="U33" s="22"/>
      <c r="V33" s="22" t="s">
        <v>140</v>
      </c>
      <c r="W33" s="96">
        <f t="shared" si="3"/>
        <v>2.9</v>
      </c>
      <c r="X33" s="22"/>
      <c r="Y33" s="22"/>
      <c r="Z33" s="22"/>
      <c r="AA33" s="22"/>
      <c r="AB33" s="22"/>
      <c r="AC33" s="22"/>
      <c r="AD33" s="22"/>
      <c r="AE33" s="22"/>
      <c r="AF33" s="22"/>
      <c r="AG33" s="22"/>
      <c r="AH33" s="22"/>
      <c r="AI33" s="22"/>
      <c r="AJ33" s="22"/>
      <c r="AK33" s="22"/>
      <c r="AL33" s="22"/>
      <c r="AM33" s="22">
        <v>2.9</v>
      </c>
      <c r="AN33" s="22">
        <v>2.9</v>
      </c>
      <c r="AO33" s="22">
        <v>2.9</v>
      </c>
      <c r="AP33" s="22">
        <v>2.9</v>
      </c>
      <c r="AQ33" s="22">
        <v>2.9</v>
      </c>
      <c r="AR33" s="22">
        <v>2.9</v>
      </c>
    </row>
    <row r="34" spans="1:44" ht="15" customHeight="1" x14ac:dyDescent="0.25">
      <c r="A34" s="3"/>
      <c r="B34" s="3"/>
      <c r="C34" s="3"/>
      <c r="D34" s="18"/>
      <c r="E34" s="67" t="s">
        <v>198</v>
      </c>
      <c r="F34" s="67"/>
      <c r="G34" s="67"/>
      <c r="H34" s="67"/>
      <c r="I34" s="68">
        <f ca="1">RoofArea+SkylightArea</f>
        <v>0</v>
      </c>
      <c r="J34" s="83">
        <f>RLURoof</f>
        <v>6.6</v>
      </c>
      <c r="K34" s="84">
        <f ca="1">IF($Q$10="error","",TotalRoofArea/R21)</f>
        <v>0</v>
      </c>
      <c r="L34" s="44"/>
      <c r="M34" s="42"/>
      <c r="N34" s="22"/>
      <c r="O34" s="93"/>
      <c r="P34" s="22"/>
      <c r="Q34" s="96"/>
      <c r="R34" s="22"/>
      <c r="S34" s="96">
        <f>IF($Q$9="Phase1",HLOOKUP($Q$9&amp;$L$14,$X$18:$Z$35,17,FALSE),HLOOKUP($Q$9&amp;$L$13,$AA$18:$AR$35,17,FALSE))</f>
        <v>2.5</v>
      </c>
      <c r="T34" s="22"/>
      <c r="U34" s="22"/>
      <c r="V34" s="22" t="s">
        <v>142</v>
      </c>
      <c r="W34" s="96">
        <f t="shared" si="3"/>
        <v>2.5</v>
      </c>
      <c r="X34" s="22"/>
      <c r="Y34" s="22"/>
      <c r="Z34" s="22"/>
      <c r="AA34" s="22"/>
      <c r="AB34" s="22"/>
      <c r="AC34" s="22"/>
      <c r="AD34" s="22"/>
      <c r="AE34" s="96"/>
      <c r="AF34" s="96"/>
      <c r="AG34" s="22"/>
      <c r="AH34" s="22"/>
      <c r="AI34" s="22"/>
      <c r="AJ34" s="22"/>
      <c r="AK34" s="96"/>
      <c r="AL34" s="96"/>
      <c r="AM34" s="22">
        <v>2.5</v>
      </c>
      <c r="AN34" s="22">
        <v>2.5</v>
      </c>
      <c r="AO34" s="22">
        <v>2.5</v>
      </c>
      <c r="AP34" s="22">
        <v>2.8</v>
      </c>
      <c r="AQ34" s="96">
        <v>3</v>
      </c>
      <c r="AR34" s="96">
        <v>3</v>
      </c>
    </row>
    <row r="35" spans="1:44" ht="15" customHeight="1" x14ac:dyDescent="0.25">
      <c r="A35" s="3"/>
      <c r="B35" s="3"/>
      <c r="C35" s="3"/>
      <c r="D35" s="18"/>
      <c r="E35" s="67" t="s">
        <v>196</v>
      </c>
      <c r="F35" s="67"/>
      <c r="G35" s="67"/>
      <c r="H35" s="67"/>
      <c r="I35" s="68">
        <f ca="1">0.7*(WallArea+GlazingArea+DoorArea)</f>
        <v>0</v>
      </c>
      <c r="J35" s="83">
        <f>RLU70TotalWall</f>
        <v>1.6</v>
      </c>
      <c r="K35" s="84">
        <f ca="1">IF($Q$10="error","",Q23/R23)</f>
        <v>0</v>
      </c>
      <c r="L35" s="44"/>
      <c r="M35" s="42"/>
      <c r="N35" s="22"/>
      <c r="O35" s="126" t="s">
        <v>150</v>
      </c>
      <c r="P35" s="22"/>
      <c r="Q35" s="96">
        <f ca="1">I23+I24+I25</f>
        <v>0</v>
      </c>
      <c r="R35" s="22"/>
      <c r="S35" s="96">
        <f>IF($Q$9="Phase1",HLOOKUP($Q$9&amp;$L$14,$X$18:$Z$35,18,FALSE),HLOOKUP($Q$9&amp;$L$13,$AA$18:$AR$35,18,FALSE))</f>
        <v>2.5</v>
      </c>
      <c r="T35" s="22"/>
      <c r="U35" s="22"/>
      <c r="V35" s="22" t="s">
        <v>141</v>
      </c>
      <c r="W35" s="96">
        <f t="shared" si="3"/>
        <v>2.5</v>
      </c>
      <c r="X35" s="22"/>
      <c r="Y35" s="22"/>
      <c r="Z35" s="22"/>
      <c r="AA35" s="22"/>
      <c r="AB35" s="22"/>
      <c r="AC35" s="22"/>
      <c r="AD35" s="22"/>
      <c r="AE35" s="96"/>
      <c r="AF35" s="96"/>
      <c r="AG35" s="22"/>
      <c r="AH35" s="22"/>
      <c r="AI35" s="22"/>
      <c r="AJ35" s="22"/>
      <c r="AK35" s="96"/>
      <c r="AL35" s="96"/>
      <c r="AM35" s="22">
        <v>2.5</v>
      </c>
      <c r="AN35" s="22">
        <v>2.5</v>
      </c>
      <c r="AO35" s="22">
        <v>2.5</v>
      </c>
      <c r="AP35" s="22">
        <v>2.8</v>
      </c>
      <c r="AQ35" s="96">
        <v>3</v>
      </c>
      <c r="AR35" s="96">
        <v>3</v>
      </c>
    </row>
    <row r="36" spans="1:44" ht="19.5" customHeight="1" x14ac:dyDescent="0.25">
      <c r="A36" s="3"/>
      <c r="B36" s="3"/>
      <c r="C36" s="3"/>
      <c r="D36" s="18"/>
      <c r="E36" s="85" t="s">
        <v>197</v>
      </c>
      <c r="F36" s="85"/>
      <c r="G36" s="85"/>
      <c r="H36" s="85"/>
      <c r="I36" s="62">
        <f ca="1">0.3*(WallArea+GlazingArea+DoorArea)</f>
        <v>0</v>
      </c>
      <c r="J36" s="86">
        <f>RLU30TotalWall</f>
        <v>0.46</v>
      </c>
      <c r="K36" s="87">
        <f ca="1">IF($Q$10="error","",IF(Q24=0,0,Q24/R24))</f>
        <v>0</v>
      </c>
      <c r="L36" s="44"/>
      <c r="M36" s="42"/>
      <c r="N36" s="22"/>
      <c r="O36" s="93"/>
      <c r="P36" s="22"/>
      <c r="Q36" s="96"/>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row>
    <row r="37" spans="1:44" ht="15" customHeight="1" x14ac:dyDescent="0.25">
      <c r="A37" s="3"/>
      <c r="B37" s="3"/>
      <c r="C37" s="3"/>
      <c r="D37" s="18"/>
      <c r="E37" s="29"/>
      <c r="F37" s="23"/>
      <c r="G37" s="23"/>
      <c r="H37" s="23"/>
      <c r="I37" s="46">
        <f ca="1">SUM(I32:I36)</f>
        <v>0</v>
      </c>
      <c r="J37" s="30"/>
      <c r="K37" s="47" t="s">
        <v>80</v>
      </c>
      <c r="L37" s="32">
        <f ca="1">IF($Q$10="error","",SUM(K32:K36))</f>
        <v>0</v>
      </c>
      <c r="M37" s="42"/>
      <c r="N37" s="22"/>
      <c r="O37" s="93"/>
      <c r="P37" s="22"/>
      <c r="Q37" s="96"/>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row>
    <row r="38" spans="1:44" ht="15" customHeight="1" x14ac:dyDescent="0.25">
      <c r="A38" s="3"/>
      <c r="B38" s="3"/>
      <c r="C38" s="3"/>
      <c r="D38" s="18"/>
      <c r="E38" s="6"/>
      <c r="F38" s="6"/>
      <c r="G38" s="6"/>
      <c r="H38" s="6"/>
      <c r="I38" s="6"/>
      <c r="J38" s="6"/>
      <c r="K38" s="6"/>
      <c r="L38" s="7"/>
      <c r="M38" s="42"/>
      <c r="N38" s="22"/>
      <c r="O38" s="93"/>
      <c r="P38" s="22"/>
      <c r="Q38" s="96"/>
      <c r="R38" s="22"/>
      <c r="S38" s="97"/>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row>
    <row r="39" spans="1:44" ht="15" customHeight="1" x14ac:dyDescent="0.3">
      <c r="A39" s="3"/>
      <c r="B39" s="3"/>
      <c r="C39" s="3"/>
      <c r="D39" s="18"/>
      <c r="E39" s="16" t="str">
        <f ca="1">IF(Q11="error", "Please enter a valid territorial authority in the dropdown", IF(Q13&gt;0.4,"This design can not be assessed against the calculation method as the glazing area exceeds 40%",IF(S31&lt;&gt;0,"This design has some R-values not entered",IF(S30&lt;&gt;0,"This design has some R-values that are too small","Comparison of proposed building against the reference building"))))</f>
        <v>Comparison of proposed building against the reference building</v>
      </c>
      <c r="F39" s="6"/>
      <c r="G39" s="6"/>
      <c r="H39" s="6"/>
      <c r="J39" s="6"/>
      <c r="K39" s="6"/>
      <c r="L39" s="2" t="str">
        <f ca="1">IF(ISBLANK(L27),"",IF(E39&lt;&gt;"Comparison of proposed building against the reference building","",IF(L27&gt;L37,"Fail","PASS")))</f>
        <v>PASS</v>
      </c>
      <c r="M39" s="6"/>
      <c r="N39" s="22"/>
      <c r="O39" s="22"/>
      <c r="P39" s="22"/>
      <c r="Q39" s="22"/>
      <c r="R39" s="22"/>
      <c r="S39" s="97"/>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row>
    <row r="40" spans="1:44" ht="9.75" customHeight="1" x14ac:dyDescent="0.25">
      <c r="A40" s="3"/>
      <c r="B40" s="3"/>
      <c r="C40" s="3"/>
      <c r="D40" s="18"/>
      <c r="E40" s="6"/>
      <c r="F40" s="6"/>
      <c r="G40" s="6"/>
      <c r="H40" s="6"/>
      <c r="I40" s="6"/>
      <c r="J40" s="6"/>
      <c r="K40" s="6"/>
      <c r="L40" s="7"/>
      <c r="M40" s="6"/>
      <c r="N40" s="22"/>
      <c r="O40" s="22"/>
      <c r="P40" s="22"/>
      <c r="Q40" s="22"/>
      <c r="R40" s="22"/>
      <c r="S40" s="97"/>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row>
    <row r="41" spans="1:44" ht="7.5" customHeight="1" x14ac:dyDescent="0.25">
      <c r="A41" s="3"/>
      <c r="B41" s="3"/>
      <c r="C41" s="3"/>
      <c r="D41" s="18"/>
      <c r="E41" s="6"/>
      <c r="F41" s="6"/>
      <c r="G41" s="6"/>
      <c r="H41" s="6"/>
      <c r="I41" s="6"/>
      <c r="J41" s="6"/>
      <c r="K41" s="6"/>
      <c r="L41" s="7"/>
      <c r="M41" s="6"/>
      <c r="N41" s="39"/>
      <c r="O41" s="39"/>
      <c r="P41" s="39"/>
      <c r="Q41" s="39"/>
      <c r="R41" s="22"/>
      <c r="S41" s="97"/>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row>
    <row r="42" spans="1:44" ht="35.25" customHeight="1" x14ac:dyDescent="0.25">
      <c r="A42" s="3"/>
      <c r="B42" s="3"/>
      <c r="C42" s="3"/>
      <c r="D42" s="18"/>
      <c r="E42" s="13" t="s">
        <v>85</v>
      </c>
      <c r="F42" s="13" t="s">
        <v>84</v>
      </c>
      <c r="G42" s="48" t="s">
        <v>159</v>
      </c>
      <c r="H42" s="125" t="s">
        <v>199</v>
      </c>
      <c r="I42" s="98" t="s">
        <v>91</v>
      </c>
      <c r="J42" s="14" t="s">
        <v>164</v>
      </c>
      <c r="K42" s="14" t="s">
        <v>90</v>
      </c>
      <c r="L42" s="15" t="s">
        <v>88</v>
      </c>
      <c r="M42" s="6"/>
      <c r="N42" s="39"/>
      <c r="O42" s="39"/>
      <c r="P42" s="128" t="s">
        <v>92</v>
      </c>
      <c r="Q42" s="129" t="s">
        <v>93</v>
      </c>
      <c r="R42" s="22"/>
      <c r="S42" s="97"/>
      <c r="T42" s="22"/>
      <c r="U42" s="22"/>
      <c r="V42" s="102" t="s">
        <v>52</v>
      </c>
      <c r="W42" s="102" t="s">
        <v>7</v>
      </c>
      <c r="X42" s="22" t="s">
        <v>110</v>
      </c>
      <c r="Y42" s="22"/>
      <c r="Z42" s="22"/>
      <c r="AA42" s="22"/>
      <c r="AB42" s="22"/>
      <c r="AC42" s="22"/>
      <c r="AD42" s="22"/>
      <c r="AE42" s="22"/>
      <c r="AF42" s="22"/>
      <c r="AG42" s="22"/>
      <c r="AH42" s="22"/>
      <c r="AI42" s="22"/>
      <c r="AJ42" s="22"/>
      <c r="AK42" s="22"/>
      <c r="AL42" s="22"/>
      <c r="AM42" s="22"/>
      <c r="AN42" s="22"/>
      <c r="AO42" s="22"/>
      <c r="AP42" s="22"/>
      <c r="AQ42" s="22"/>
      <c r="AR42" s="22"/>
    </row>
    <row r="43" spans="1:44" ht="15" customHeight="1" x14ac:dyDescent="0.25">
      <c r="A43" s="3"/>
      <c r="B43" s="3"/>
      <c r="C43" s="3"/>
      <c r="D43" s="20">
        <f>ROW()-42</f>
        <v>1</v>
      </c>
      <c r="E43" s="49" t="s">
        <v>79</v>
      </c>
      <c r="F43" s="52"/>
      <c r="G43" s="88"/>
      <c r="H43" s="53" t="s">
        <v>144</v>
      </c>
      <c r="I43" s="54"/>
      <c r="J43" s="103"/>
      <c r="K43" s="55" t="str">
        <f>IF(NOT(AND(ISNUMBER(I43),ISNUMBER(J43))),"",IF(J43&gt;0,ROUND(I43,2)/ROUNDDOWN(J43,2),""))</f>
        <v/>
      </c>
      <c r="L43" s="17" t="str">
        <f>IF(AND(H43="Yes", OR(E43="Skylights",E43="Glazing (in walls &amp; doors)",E43="Doors (opaque)")),"Invalid heating", IF(AND(ISBLANK(E43),ISBLANK(F43),ISBLANK(I43),ISBLANK(J43)),"",IF(ISERROR(VLOOKUP(E43,$E$19:$E$25,1,FALSE)),"invalid element type",IF(AND(ISNUMBER(I43),ISBLANK(J43)),"R-value required",IF(ISBLANK(J43),"",IF(J43&lt;P43,"R-value too small",IF(J43&gt;Q43,"R-value seems high","")))))))</f>
        <v/>
      </c>
      <c r="M43" s="6"/>
      <c r="N43" s="39"/>
      <c r="O43" s="39"/>
      <c r="P43" s="130">
        <f>IF(AND(H43="Yes", OR(E43="Glazing (in walls &amp; doors)",E43="Skylights", E43="Doors (opaque)")),0.01, IF(ISERROR(VLOOKUP(E43,$E$19:$T$25,14,FALSE)),"",IF(H43="Yes",VLOOKUP("Heated"&amp;E43,$V$32:$W$35,2,FALSE),VLOOKUP(E43,$E$19:$T$25,15,FALSE))))</f>
        <v>0.01</v>
      </c>
      <c r="Q43" s="3">
        <f>IF(ISERROR(VLOOKUP(E43,$E$19:$T$25,16,FALSE)),"",VLOOKUP(E43,$E$19:$T$25,16,FALSE))</f>
        <v>10</v>
      </c>
      <c r="R43" s="22"/>
      <c r="S43" s="97"/>
      <c r="T43" s="22"/>
      <c r="U43" s="22"/>
      <c r="V43" s="22" t="s">
        <v>25</v>
      </c>
      <c r="W43" s="22">
        <v>1</v>
      </c>
      <c r="X43" s="22" t="s">
        <v>111</v>
      </c>
      <c r="Y43" s="22"/>
      <c r="Z43" s="22"/>
      <c r="AA43" s="22"/>
      <c r="AB43" s="22"/>
      <c r="AC43" s="22"/>
      <c r="AD43" s="22"/>
      <c r="AE43" s="22"/>
      <c r="AF43" s="22"/>
      <c r="AG43" s="22"/>
      <c r="AH43" s="22"/>
      <c r="AI43" s="22"/>
      <c r="AJ43" s="22"/>
      <c r="AK43" s="22"/>
      <c r="AL43" s="22"/>
      <c r="AM43" s="22"/>
      <c r="AN43" s="22"/>
      <c r="AO43" s="22"/>
      <c r="AP43" s="22"/>
      <c r="AQ43" s="22"/>
      <c r="AR43" s="22"/>
    </row>
    <row r="44" spans="1:44" ht="15" customHeight="1" x14ac:dyDescent="0.25">
      <c r="A44" s="3"/>
      <c r="B44" s="3"/>
      <c r="C44" s="3"/>
      <c r="D44" s="20">
        <f t="shared" ref="D44:D107" si="4">ROW()-42</f>
        <v>2</v>
      </c>
      <c r="E44" s="50" t="s">
        <v>78</v>
      </c>
      <c r="F44" s="56"/>
      <c r="G44" s="89"/>
      <c r="H44" s="57" t="s">
        <v>144</v>
      </c>
      <c r="I44" s="58"/>
      <c r="J44" s="104"/>
      <c r="K44" s="59" t="str">
        <f t="shared" ref="K44:K110" si="5">IF(NOT(AND(ISNUMBER(I44),ISNUMBER(J44))),"",IF(J44&gt;0,ROUND(I44,2)/ROUNDDOWN(J44,2),""))</f>
        <v/>
      </c>
      <c r="L44" s="17" t="str">
        <f>IF(AND(H44="Yes", OR(E44="Skylights",E44="Glazing (in walls &amp; doors)",E44="Doors (opaque)")),"Invalid heating", IF(AND(ISBLANK(E44),ISBLANK(F44),ISBLANK(I44),ISBLANK(J44)),"",IF(ISERROR(VLOOKUP(E44,$E$19:$E$25,1,FALSE)),"invalid element type",IF(AND(ISNUMBER(I44),ISBLANK(J44)),"R-value required",IF(ISBLANK(J44),"",IF(J44&lt;P44,"R-value too small",IF(J44&gt;Q44,"R-value seems high","")))))))</f>
        <v/>
      </c>
      <c r="M44" s="6"/>
      <c r="N44" s="39"/>
      <c r="O44" s="39"/>
      <c r="P44" s="3">
        <f t="shared" ref="P44:P107" si="6">IF(AND(H44="Yes", OR(E44="Glazing (in walls &amp; doors)",E44="Skylights", E44="Doors (opaque)")),0.01, IF(ISERROR(VLOOKUP(E44,$E$19:$T$25,14,FALSE)),"",IF(H44="Yes",VLOOKUP("Heated"&amp;E44,$V$32:$W$35,2,FALSE),VLOOKUP(E44,$E$19:$T$25,15,FALSE))))</f>
        <v>1.3</v>
      </c>
      <c r="Q44" s="3">
        <f t="shared" ref="Q44:Q107" si="7">IF(ISERROR(VLOOKUP(E44,$E$19:$T$25,16,FALSE)),"",VLOOKUP(E44,$E$19:$T$25,16,FALSE))</f>
        <v>10</v>
      </c>
      <c r="R44" s="22"/>
      <c r="S44" s="97"/>
      <c r="T44" s="22"/>
      <c r="U44" s="22"/>
      <c r="V44" s="22" t="s">
        <v>8</v>
      </c>
      <c r="W44" s="22">
        <v>1</v>
      </c>
      <c r="X44" s="22" t="s">
        <v>111</v>
      </c>
      <c r="Y44" s="22"/>
      <c r="Z44" s="22"/>
      <c r="AA44" s="22"/>
      <c r="AB44" s="22"/>
      <c r="AC44" s="22"/>
      <c r="AD44" s="22"/>
      <c r="AE44" s="22"/>
      <c r="AF44" s="22"/>
      <c r="AG44" s="22"/>
      <c r="AH44" s="22"/>
      <c r="AI44" s="22"/>
      <c r="AJ44" s="22"/>
      <c r="AK44" s="22"/>
      <c r="AL44" s="22"/>
      <c r="AM44" s="22"/>
      <c r="AN44" s="22"/>
      <c r="AO44" s="22"/>
      <c r="AP44" s="22"/>
      <c r="AQ44" s="22"/>
      <c r="AR44" s="22"/>
    </row>
    <row r="45" spans="1:44" ht="15" customHeight="1" x14ac:dyDescent="0.25">
      <c r="A45" s="3"/>
      <c r="B45" s="3"/>
      <c r="C45" s="3"/>
      <c r="D45" s="20">
        <f t="shared" si="4"/>
        <v>3</v>
      </c>
      <c r="E45" s="50" t="s">
        <v>0</v>
      </c>
      <c r="F45" s="56"/>
      <c r="G45" s="89"/>
      <c r="H45" s="57" t="s">
        <v>144</v>
      </c>
      <c r="I45" s="58"/>
      <c r="J45" s="105"/>
      <c r="K45" s="59" t="str">
        <f t="shared" si="5"/>
        <v/>
      </c>
      <c r="L45" s="17" t="str">
        <f t="shared" ref="L45:L108" si="8">IF(AND(H45="Yes", OR(E45="Skylights",E45="Glazing (in walls &amp; doors)",E45="Doors (opaque)")),"Invalid heating", IF(AND(ISBLANK(E45),ISBLANK(F45),ISBLANK(I45),ISBLANK(J45)),"",IF(ISERROR(VLOOKUP(E45,$E$19:$E$25,1,FALSE)),"invalid element type",IF(AND(ISNUMBER(I45),ISBLANK(J45)),"R-value required",IF(ISBLANK(J45),"",IF(J45&lt;P45,"R-value too small",IF(J45&gt;Q45,"R-value seems high","")))))))</f>
        <v/>
      </c>
      <c r="M45" s="6"/>
      <c r="N45" s="39"/>
      <c r="O45" s="39"/>
      <c r="P45" s="3">
        <f t="shared" si="6"/>
        <v>2.6</v>
      </c>
      <c r="Q45" s="3">
        <f t="shared" si="7"/>
        <v>10</v>
      </c>
      <c r="R45" s="22"/>
      <c r="S45" s="97"/>
      <c r="T45" s="22"/>
      <c r="U45" s="22"/>
      <c r="V45" s="22" t="s">
        <v>26</v>
      </c>
      <c r="W45" s="22">
        <v>1</v>
      </c>
      <c r="X45" s="22" t="s">
        <v>111</v>
      </c>
      <c r="Y45" s="22"/>
      <c r="Z45" s="22"/>
      <c r="AA45" s="22"/>
      <c r="AB45" s="22"/>
      <c r="AC45" s="22"/>
      <c r="AD45" s="22"/>
      <c r="AE45" s="22"/>
      <c r="AF45" s="22"/>
      <c r="AG45" s="22"/>
      <c r="AH45" s="22"/>
      <c r="AI45" s="22"/>
      <c r="AJ45" s="22"/>
      <c r="AK45" s="22"/>
      <c r="AL45" s="22"/>
      <c r="AM45" s="22"/>
      <c r="AN45" s="22"/>
      <c r="AO45" s="22"/>
      <c r="AP45" s="22"/>
      <c r="AQ45" s="22"/>
      <c r="AR45" s="22"/>
    </row>
    <row r="46" spans="1:44" ht="15" customHeight="1" x14ac:dyDescent="0.25">
      <c r="A46" s="3"/>
      <c r="B46" s="3"/>
      <c r="C46" s="3"/>
      <c r="D46" s="20">
        <f t="shared" si="4"/>
        <v>4</v>
      </c>
      <c r="E46" s="50" t="s">
        <v>2</v>
      </c>
      <c r="F46" s="56"/>
      <c r="G46" s="89"/>
      <c r="H46" s="57" t="s">
        <v>144</v>
      </c>
      <c r="I46" s="58"/>
      <c r="J46" s="104"/>
      <c r="K46" s="59" t="str">
        <f t="shared" si="5"/>
        <v/>
      </c>
      <c r="L46" s="17" t="str">
        <f t="shared" si="8"/>
        <v/>
      </c>
      <c r="M46" s="6"/>
      <c r="N46" s="39"/>
      <c r="O46" s="39"/>
      <c r="P46" s="3">
        <f t="shared" si="6"/>
        <v>1</v>
      </c>
      <c r="Q46" s="3">
        <f t="shared" si="7"/>
        <v>10</v>
      </c>
      <c r="R46" s="22"/>
      <c r="S46" s="97"/>
      <c r="T46" s="22"/>
      <c r="U46" s="22"/>
      <c r="V46" s="22" t="s">
        <v>27</v>
      </c>
      <c r="W46" s="22">
        <v>1</v>
      </c>
      <c r="X46" s="22" t="s">
        <v>111</v>
      </c>
      <c r="Y46" s="22"/>
      <c r="Z46" s="22"/>
      <c r="AA46" s="22"/>
      <c r="AB46" s="22"/>
      <c r="AC46" s="22"/>
      <c r="AD46" s="22"/>
      <c r="AE46" s="22"/>
      <c r="AF46" s="22"/>
      <c r="AG46" s="22"/>
      <c r="AH46" s="22"/>
      <c r="AI46" s="22"/>
      <c r="AJ46" s="22"/>
      <c r="AK46" s="22"/>
      <c r="AL46" s="22"/>
      <c r="AM46" s="22"/>
      <c r="AN46" s="22"/>
      <c r="AO46" s="22"/>
      <c r="AP46" s="22"/>
      <c r="AQ46" s="22"/>
      <c r="AR46" s="22"/>
    </row>
    <row r="47" spans="1:44" ht="15" customHeight="1" x14ac:dyDescent="0.25">
      <c r="A47" s="3"/>
      <c r="B47" s="3"/>
      <c r="C47" s="3"/>
      <c r="D47" s="20">
        <f t="shared" si="4"/>
        <v>5</v>
      </c>
      <c r="E47" s="50" t="s">
        <v>160</v>
      </c>
      <c r="F47" s="56"/>
      <c r="G47" s="89"/>
      <c r="H47" s="57" t="s">
        <v>144</v>
      </c>
      <c r="I47" s="58"/>
      <c r="J47" s="104"/>
      <c r="K47" s="59" t="str">
        <f t="shared" si="5"/>
        <v/>
      </c>
      <c r="L47" s="17" t="str">
        <f t="shared" si="8"/>
        <v/>
      </c>
      <c r="M47" s="6"/>
      <c r="N47" s="39"/>
      <c r="O47" s="39"/>
      <c r="P47" s="3">
        <f t="shared" si="6"/>
        <v>0.01</v>
      </c>
      <c r="Q47" s="3">
        <f t="shared" si="7"/>
        <v>3</v>
      </c>
      <c r="R47" s="22"/>
      <c r="S47" s="97"/>
      <c r="T47" s="22"/>
      <c r="U47" s="22"/>
      <c r="V47" s="22" t="s">
        <v>9</v>
      </c>
      <c r="W47" s="22">
        <v>1</v>
      </c>
      <c r="X47" s="22" t="s">
        <v>111</v>
      </c>
      <c r="Y47" s="22"/>
      <c r="Z47" s="22"/>
      <c r="AA47" s="22"/>
      <c r="AB47" s="22"/>
      <c r="AC47" s="22"/>
      <c r="AD47" s="22"/>
      <c r="AE47" s="22"/>
      <c r="AF47" s="22"/>
      <c r="AG47" s="22"/>
      <c r="AH47" s="22"/>
      <c r="AI47" s="22"/>
      <c r="AJ47" s="22"/>
      <c r="AK47" s="22"/>
      <c r="AL47" s="22"/>
      <c r="AM47" s="22"/>
      <c r="AN47" s="22"/>
      <c r="AO47" s="22"/>
      <c r="AP47" s="22"/>
      <c r="AQ47" s="22"/>
      <c r="AR47" s="22"/>
    </row>
    <row r="48" spans="1:44" ht="15" customHeight="1" x14ac:dyDescent="0.25">
      <c r="A48" s="3"/>
      <c r="B48" s="3"/>
      <c r="C48" s="3"/>
      <c r="D48" s="20">
        <f t="shared" si="4"/>
        <v>6</v>
      </c>
      <c r="E48" s="50" t="s">
        <v>158</v>
      </c>
      <c r="F48" s="56"/>
      <c r="G48" s="89"/>
      <c r="H48" s="57" t="s">
        <v>144</v>
      </c>
      <c r="I48" s="58"/>
      <c r="J48" s="106"/>
      <c r="K48" s="59" t="str">
        <f t="shared" si="5"/>
        <v/>
      </c>
      <c r="L48" s="17" t="str">
        <f>IF(AND(H48="Yes", OR(E48="Skylights",E48="Glazing (in walls &amp; doors)",E48="Doors (opaque)")),"Invalid heating", IF(AND(ISBLANK(E48),ISBLANK(F48),ISBLANK(I48),ISBLANK(J48)),"",IF(ISERROR(VLOOKUP(E48,$E$19:$E$25,1,FALSE)),"invalid element type",IF(AND(ISNUMBER(I48),ISBLANK(J48)),"R-value required",IF(ISBLANK(J48),"",IF(J48&lt;P48,"R-value too small",IF(J48&gt;Q48,"R-value seems high","")))))))</f>
        <v/>
      </c>
      <c r="M48" s="6"/>
      <c r="N48" s="39"/>
      <c r="O48" s="39"/>
      <c r="P48" s="3">
        <f t="shared" si="6"/>
        <v>0.01</v>
      </c>
      <c r="Q48" s="3">
        <f>IF(ISERROR(VLOOKUP(E48,$E$19:$T$25,16,FALSE)),"",VLOOKUP(E48,$E$19:$T$25,16,FALSE))</f>
        <v>3</v>
      </c>
      <c r="R48" s="22"/>
      <c r="S48" s="97"/>
      <c r="T48" s="22"/>
      <c r="U48" s="22"/>
      <c r="V48" s="22" t="s">
        <v>10</v>
      </c>
      <c r="W48" s="22">
        <v>2</v>
      </c>
      <c r="X48" s="22" t="s">
        <v>112</v>
      </c>
      <c r="Y48" s="22"/>
      <c r="Z48" s="22"/>
      <c r="AA48" s="22"/>
      <c r="AB48" s="22"/>
      <c r="AC48" s="22"/>
      <c r="AD48" s="22"/>
      <c r="AE48" s="22"/>
      <c r="AF48" s="22"/>
      <c r="AG48" s="22"/>
      <c r="AH48" s="22"/>
      <c r="AI48" s="22"/>
      <c r="AJ48" s="22"/>
      <c r="AK48" s="22"/>
      <c r="AL48" s="22"/>
      <c r="AM48" s="22"/>
      <c r="AN48" s="22"/>
      <c r="AO48" s="22"/>
      <c r="AP48" s="22"/>
      <c r="AQ48" s="22"/>
      <c r="AR48" s="22"/>
    </row>
    <row r="49" spans="1:44" ht="15" customHeight="1" x14ac:dyDescent="0.25">
      <c r="A49" s="3"/>
      <c r="B49" s="3"/>
      <c r="C49" s="3"/>
      <c r="D49" s="20">
        <f t="shared" si="4"/>
        <v>7</v>
      </c>
      <c r="E49" s="50"/>
      <c r="F49" s="56"/>
      <c r="G49" s="89"/>
      <c r="H49" s="57" t="s">
        <v>144</v>
      </c>
      <c r="I49" s="58"/>
      <c r="J49" s="104"/>
      <c r="K49" s="59" t="str">
        <f t="shared" si="5"/>
        <v/>
      </c>
      <c r="L49" s="17" t="str">
        <f>IF(AND(H49="Yes", OR(E49="Skylights",E49="Glazing (in walls &amp; doors)",E49="Doors (opaque)")),"Invalid heating", IF(AND(ISBLANK(E49),ISBLANK(F49),ISBLANK(I49),ISBLANK(J49)),"",IF(ISERROR(VLOOKUP(E49,$E$19:$E$25,1,FALSE)),"invalid element type",IF(AND(ISNUMBER(I49),ISBLANK(J49)),"R-value required",IF(ISBLANK(J49),"",IF(J49&lt;P49,"R-value too small",IF(J49&gt;Q49,"R-value seems high","")))))))</f>
        <v/>
      </c>
      <c r="M49" s="6"/>
      <c r="N49" s="39"/>
      <c r="O49" s="39"/>
      <c r="P49" s="3" t="str">
        <f t="shared" si="6"/>
        <v/>
      </c>
      <c r="Q49" s="3" t="str">
        <f>IF(ISERROR(VLOOKUP(E49,$E$19:$T$25,16,FALSE)),"",VLOOKUP(E49,$E$19:$T$25,16,FALSE))</f>
        <v/>
      </c>
      <c r="R49" s="22"/>
      <c r="S49" s="97"/>
      <c r="T49" s="22"/>
      <c r="U49" s="22"/>
      <c r="V49" s="22" t="s">
        <v>11</v>
      </c>
      <c r="W49" s="22">
        <v>2</v>
      </c>
      <c r="X49" s="22" t="s">
        <v>112</v>
      </c>
      <c r="Y49" s="22"/>
      <c r="Z49" s="22"/>
      <c r="AA49" s="22"/>
      <c r="AB49" s="22"/>
      <c r="AC49" s="22"/>
      <c r="AD49" s="22"/>
      <c r="AE49" s="22"/>
      <c r="AF49" s="22"/>
      <c r="AG49" s="22"/>
      <c r="AH49" s="22"/>
      <c r="AI49" s="22"/>
      <c r="AJ49" s="22"/>
      <c r="AK49" s="22"/>
      <c r="AL49" s="22"/>
      <c r="AM49" s="22"/>
      <c r="AN49" s="22"/>
      <c r="AO49" s="22"/>
      <c r="AP49" s="22"/>
      <c r="AQ49" s="22"/>
      <c r="AR49" s="22"/>
    </row>
    <row r="50" spans="1:44" ht="15" customHeight="1" x14ac:dyDescent="0.25">
      <c r="A50" s="3"/>
      <c r="B50" s="3"/>
      <c r="C50" s="3"/>
      <c r="D50" s="20">
        <f t="shared" si="4"/>
        <v>8</v>
      </c>
      <c r="E50" s="50"/>
      <c r="F50" s="56"/>
      <c r="G50" s="89"/>
      <c r="H50" s="57" t="s">
        <v>144</v>
      </c>
      <c r="I50" s="58"/>
      <c r="J50" s="106"/>
      <c r="K50" s="59" t="str">
        <f t="shared" si="5"/>
        <v/>
      </c>
      <c r="L50" s="17" t="str">
        <f t="shared" si="8"/>
        <v/>
      </c>
      <c r="M50" s="6"/>
      <c r="N50" s="39"/>
      <c r="O50" s="39"/>
      <c r="P50" s="3" t="str">
        <f t="shared" si="6"/>
        <v/>
      </c>
      <c r="Q50" s="3" t="str">
        <f t="shared" si="7"/>
        <v/>
      </c>
      <c r="R50" s="22"/>
      <c r="S50" s="97"/>
      <c r="T50" s="22"/>
      <c r="U50" s="22"/>
      <c r="V50" s="22" t="s">
        <v>28</v>
      </c>
      <c r="W50" s="22">
        <v>2</v>
      </c>
      <c r="X50" s="22" t="s">
        <v>112</v>
      </c>
      <c r="Y50" s="22"/>
      <c r="Z50" s="22"/>
      <c r="AA50" s="22"/>
      <c r="AB50" s="22"/>
      <c r="AC50" s="22"/>
      <c r="AD50" s="22"/>
      <c r="AE50" s="22"/>
      <c r="AF50" s="22"/>
      <c r="AG50" s="22"/>
      <c r="AH50" s="22"/>
      <c r="AI50" s="22"/>
      <c r="AJ50" s="22"/>
      <c r="AK50" s="22"/>
      <c r="AL50" s="22"/>
      <c r="AM50" s="22"/>
      <c r="AN50" s="22"/>
      <c r="AO50" s="22"/>
      <c r="AP50" s="22"/>
      <c r="AQ50" s="22"/>
      <c r="AR50" s="22"/>
    </row>
    <row r="51" spans="1:44" ht="15" customHeight="1" x14ac:dyDescent="0.25">
      <c r="A51" s="3"/>
      <c r="B51" s="3"/>
      <c r="C51" s="3"/>
      <c r="D51" s="20">
        <f t="shared" si="4"/>
        <v>9</v>
      </c>
      <c r="E51" s="50"/>
      <c r="F51" s="56"/>
      <c r="G51" s="89"/>
      <c r="H51" s="57" t="s">
        <v>144</v>
      </c>
      <c r="I51" s="58"/>
      <c r="J51" s="106"/>
      <c r="K51" s="59" t="str">
        <f t="shared" si="5"/>
        <v/>
      </c>
      <c r="L51" s="17" t="str">
        <f t="shared" si="8"/>
        <v/>
      </c>
      <c r="M51" s="6"/>
      <c r="N51" s="39"/>
      <c r="O51" s="99"/>
      <c r="P51" s="3" t="str">
        <f t="shared" si="6"/>
        <v/>
      </c>
      <c r="Q51" s="3" t="str">
        <f t="shared" si="7"/>
        <v/>
      </c>
      <c r="R51" s="22"/>
      <c r="S51" s="97"/>
      <c r="T51" s="22"/>
      <c r="U51" s="22"/>
      <c r="V51" s="22" t="s">
        <v>29</v>
      </c>
      <c r="W51" s="22">
        <v>2</v>
      </c>
      <c r="X51" s="22" t="s">
        <v>112</v>
      </c>
      <c r="Y51" s="22"/>
      <c r="Z51" s="22"/>
      <c r="AA51" s="22"/>
      <c r="AB51" s="22"/>
      <c r="AC51" s="22"/>
      <c r="AD51" s="22"/>
      <c r="AE51" s="22"/>
      <c r="AF51" s="22"/>
      <c r="AG51" s="22"/>
      <c r="AH51" s="22"/>
      <c r="AI51" s="22"/>
      <c r="AJ51" s="22"/>
      <c r="AK51" s="22"/>
      <c r="AL51" s="22"/>
      <c r="AM51" s="22"/>
      <c r="AN51" s="22"/>
      <c r="AO51" s="22"/>
      <c r="AP51" s="22"/>
      <c r="AQ51" s="22"/>
      <c r="AR51" s="22"/>
    </row>
    <row r="52" spans="1:44" ht="15" customHeight="1" x14ac:dyDescent="0.25">
      <c r="A52" s="3"/>
      <c r="B52" s="3"/>
      <c r="C52" s="3"/>
      <c r="D52" s="20">
        <f t="shared" si="4"/>
        <v>10</v>
      </c>
      <c r="E52" s="50"/>
      <c r="F52" s="56"/>
      <c r="G52" s="89"/>
      <c r="H52" s="57" t="s">
        <v>144</v>
      </c>
      <c r="I52" s="58"/>
      <c r="J52" s="106"/>
      <c r="K52" s="59" t="str">
        <f t="shared" si="5"/>
        <v/>
      </c>
      <c r="L52" s="17" t="str">
        <f>IF(AND(H52="Yes", OR(E52="Skylights",E52="Glazing (in walls &amp; doors)",E52="Doors (opaque)")),"Invalid heating", IF(AND(ISBLANK(E52),ISBLANK(F52),ISBLANK(I52),ISBLANK(J52)),"",IF(ISERROR(VLOOKUP(E52,$E$19:$E$25,1,FALSE)),"invalid element type",IF(AND(ISNUMBER(I52),ISBLANK(J52)),"R-value required",IF(ISBLANK(J52),"",IF(J52&lt;P52,"R-value too small",IF(J52&gt;Q52,"R-value seems high","")))))))</f>
        <v/>
      </c>
      <c r="M52" s="6"/>
      <c r="N52" s="39"/>
      <c r="O52" s="99"/>
      <c r="P52" s="3" t="str">
        <f t="shared" si="6"/>
        <v/>
      </c>
      <c r="Q52" s="3" t="str">
        <f>IF(ISERROR(VLOOKUP(E52,$E$19:$T$25,16,FALSE)),"",VLOOKUP(E52,$E$19:$T$25,16,FALSE))</f>
        <v/>
      </c>
      <c r="R52" s="22"/>
      <c r="S52" s="97"/>
      <c r="T52" s="22"/>
      <c r="U52" s="22"/>
      <c r="V52" s="22" t="s">
        <v>12</v>
      </c>
      <c r="W52" s="22">
        <v>2</v>
      </c>
      <c r="X52" s="22" t="s">
        <v>112</v>
      </c>
      <c r="Y52" s="22"/>
      <c r="Z52" s="22"/>
      <c r="AA52" s="22"/>
      <c r="AB52" s="22"/>
      <c r="AC52" s="22"/>
      <c r="AD52" s="22"/>
      <c r="AE52" s="22"/>
      <c r="AF52" s="22"/>
      <c r="AG52" s="22"/>
      <c r="AH52" s="22"/>
      <c r="AI52" s="22"/>
      <c r="AJ52" s="22"/>
      <c r="AK52" s="22"/>
      <c r="AL52" s="22"/>
      <c r="AM52" s="22"/>
      <c r="AN52" s="22"/>
      <c r="AO52" s="22"/>
      <c r="AP52" s="22"/>
      <c r="AQ52" s="22"/>
      <c r="AR52" s="22"/>
    </row>
    <row r="53" spans="1:44" ht="15" customHeight="1" x14ac:dyDescent="0.25">
      <c r="A53" s="3"/>
      <c r="B53" s="3"/>
      <c r="C53" s="3"/>
      <c r="D53" s="20">
        <f t="shared" si="4"/>
        <v>11</v>
      </c>
      <c r="E53" s="50"/>
      <c r="F53" s="56"/>
      <c r="G53" s="89"/>
      <c r="H53" s="57" t="s">
        <v>144</v>
      </c>
      <c r="I53" s="58"/>
      <c r="J53" s="104"/>
      <c r="K53" s="59" t="str">
        <f t="shared" si="5"/>
        <v/>
      </c>
      <c r="L53" s="17" t="str">
        <f t="shared" si="8"/>
        <v/>
      </c>
      <c r="M53" s="6"/>
      <c r="N53" s="39"/>
      <c r="O53" s="99"/>
      <c r="P53" s="3" t="str">
        <f t="shared" si="6"/>
        <v/>
      </c>
      <c r="Q53" s="3" t="str">
        <f t="shared" si="7"/>
        <v/>
      </c>
      <c r="R53" s="22"/>
      <c r="S53" s="97"/>
      <c r="T53" s="22"/>
      <c r="U53" s="22"/>
      <c r="V53" s="22" t="s">
        <v>30</v>
      </c>
      <c r="W53" s="22">
        <v>2</v>
      </c>
      <c r="X53" s="22" t="s">
        <v>112</v>
      </c>
      <c r="Y53" s="22"/>
      <c r="Z53" s="22"/>
      <c r="AA53" s="22"/>
      <c r="AB53" s="22"/>
      <c r="AC53" s="22"/>
      <c r="AD53" s="22"/>
      <c r="AE53" s="22"/>
      <c r="AF53" s="22"/>
      <c r="AG53" s="22"/>
      <c r="AH53" s="22"/>
      <c r="AI53" s="22"/>
      <c r="AJ53" s="22"/>
      <c r="AK53" s="22"/>
      <c r="AL53" s="22"/>
      <c r="AM53" s="22"/>
      <c r="AN53" s="22"/>
      <c r="AO53" s="22"/>
      <c r="AP53" s="22"/>
      <c r="AQ53" s="22"/>
      <c r="AR53" s="22"/>
    </row>
    <row r="54" spans="1:44" ht="15" customHeight="1" x14ac:dyDescent="0.25">
      <c r="A54" s="3"/>
      <c r="B54" s="3"/>
      <c r="C54" s="3"/>
      <c r="D54" s="20">
        <f t="shared" si="4"/>
        <v>12</v>
      </c>
      <c r="E54" s="50"/>
      <c r="F54" s="56"/>
      <c r="G54" s="89"/>
      <c r="H54" s="57" t="s">
        <v>144</v>
      </c>
      <c r="I54" s="58"/>
      <c r="J54" s="106"/>
      <c r="K54" s="59" t="str">
        <f t="shared" si="5"/>
        <v/>
      </c>
      <c r="L54" s="17" t="str">
        <f t="shared" si="8"/>
        <v/>
      </c>
      <c r="M54" s="6"/>
      <c r="N54" s="39"/>
      <c r="O54" s="99"/>
      <c r="P54" s="3" t="str">
        <f t="shared" si="6"/>
        <v/>
      </c>
      <c r="Q54" s="3" t="str">
        <f t="shared" si="7"/>
        <v/>
      </c>
      <c r="R54" s="22"/>
      <c r="S54" s="97"/>
      <c r="T54" s="22"/>
      <c r="U54" s="22"/>
      <c r="V54" s="22" t="s">
        <v>31</v>
      </c>
      <c r="W54" s="22">
        <v>2</v>
      </c>
      <c r="X54" s="22" t="s">
        <v>112</v>
      </c>
      <c r="Y54" s="22"/>
      <c r="Z54" s="22"/>
      <c r="AA54" s="22"/>
      <c r="AB54" s="22"/>
      <c r="AC54" s="22"/>
      <c r="AD54" s="22"/>
      <c r="AE54" s="22"/>
      <c r="AF54" s="22"/>
      <c r="AG54" s="22"/>
      <c r="AH54" s="22"/>
      <c r="AI54" s="22"/>
      <c r="AJ54" s="22"/>
      <c r="AK54" s="22"/>
      <c r="AL54" s="22"/>
      <c r="AM54" s="22"/>
      <c r="AN54" s="22"/>
      <c r="AO54" s="22"/>
      <c r="AP54" s="22"/>
      <c r="AQ54" s="22"/>
      <c r="AR54" s="22"/>
    </row>
    <row r="55" spans="1:44" x14ac:dyDescent="0.25">
      <c r="A55" s="3"/>
      <c r="B55" s="3"/>
      <c r="C55" s="3"/>
      <c r="D55" s="20">
        <f t="shared" si="4"/>
        <v>13</v>
      </c>
      <c r="E55" s="50"/>
      <c r="F55" s="56"/>
      <c r="G55" s="89"/>
      <c r="H55" s="57" t="s">
        <v>144</v>
      </c>
      <c r="I55" s="58"/>
      <c r="J55" s="106"/>
      <c r="K55" s="59" t="str">
        <f t="shared" si="5"/>
        <v/>
      </c>
      <c r="L55" s="17" t="str">
        <f t="shared" si="8"/>
        <v/>
      </c>
      <c r="M55" s="6"/>
      <c r="N55" s="39"/>
      <c r="O55" s="99"/>
      <c r="P55" s="3" t="str">
        <f t="shared" si="6"/>
        <v/>
      </c>
      <c r="Q55" s="3" t="str">
        <f t="shared" si="7"/>
        <v/>
      </c>
      <c r="R55" s="22"/>
      <c r="S55" s="97"/>
      <c r="T55" s="22"/>
      <c r="U55" s="22"/>
      <c r="V55" s="22" t="s">
        <v>13</v>
      </c>
      <c r="W55" s="22">
        <v>2</v>
      </c>
      <c r="X55" s="22" t="s">
        <v>112</v>
      </c>
      <c r="Y55" s="22"/>
      <c r="Z55" s="22"/>
      <c r="AA55" s="22"/>
      <c r="AB55" s="22"/>
      <c r="AC55" s="22"/>
      <c r="AD55" s="22"/>
      <c r="AE55" s="22"/>
      <c r="AF55" s="22"/>
      <c r="AG55" s="22"/>
      <c r="AH55" s="22"/>
      <c r="AI55" s="22"/>
      <c r="AJ55" s="22"/>
      <c r="AK55" s="22"/>
      <c r="AL55" s="22"/>
      <c r="AM55" s="22"/>
      <c r="AN55" s="22"/>
      <c r="AO55" s="22"/>
      <c r="AP55" s="22"/>
      <c r="AQ55" s="22"/>
      <c r="AR55" s="22"/>
    </row>
    <row r="56" spans="1:44" x14ac:dyDescent="0.25">
      <c r="A56" s="3"/>
      <c r="B56" s="3"/>
      <c r="C56" s="3"/>
      <c r="D56" s="20">
        <f t="shared" si="4"/>
        <v>14</v>
      </c>
      <c r="E56" s="50"/>
      <c r="F56" s="56"/>
      <c r="G56" s="89"/>
      <c r="H56" s="57" t="s">
        <v>144</v>
      </c>
      <c r="I56" s="58"/>
      <c r="J56" s="104"/>
      <c r="K56" s="59" t="str">
        <f t="shared" si="5"/>
        <v/>
      </c>
      <c r="L56" s="17" t="str">
        <f t="shared" si="8"/>
        <v/>
      </c>
      <c r="M56" s="6"/>
      <c r="N56" s="39"/>
      <c r="O56" s="99"/>
      <c r="P56" s="3" t="str">
        <f t="shared" si="6"/>
        <v/>
      </c>
      <c r="Q56" s="3" t="str">
        <f t="shared" si="7"/>
        <v/>
      </c>
      <c r="R56" s="22"/>
      <c r="S56" s="97"/>
      <c r="T56" s="22"/>
      <c r="U56" s="22"/>
      <c r="V56" s="22" t="s">
        <v>32</v>
      </c>
      <c r="W56" s="22">
        <v>4</v>
      </c>
      <c r="X56" s="22" t="s">
        <v>113</v>
      </c>
      <c r="Y56" s="22"/>
      <c r="Z56" s="22"/>
      <c r="AA56" s="22"/>
      <c r="AB56" s="22"/>
      <c r="AC56" s="22"/>
      <c r="AD56" s="22"/>
      <c r="AE56" s="22"/>
      <c r="AF56" s="22"/>
      <c r="AG56" s="22"/>
      <c r="AH56" s="22"/>
      <c r="AI56" s="22"/>
      <c r="AJ56" s="22"/>
      <c r="AK56" s="22"/>
      <c r="AL56" s="22"/>
      <c r="AM56" s="22"/>
      <c r="AN56" s="22"/>
      <c r="AO56" s="22"/>
      <c r="AP56" s="22"/>
      <c r="AQ56" s="22"/>
      <c r="AR56" s="22"/>
    </row>
    <row r="57" spans="1:44" x14ac:dyDescent="0.25">
      <c r="A57" s="3"/>
      <c r="B57" s="3"/>
      <c r="C57" s="3"/>
      <c r="D57" s="20">
        <f t="shared" si="4"/>
        <v>15</v>
      </c>
      <c r="E57" s="50"/>
      <c r="F57" s="56"/>
      <c r="G57" s="89"/>
      <c r="H57" s="57" t="s">
        <v>144</v>
      </c>
      <c r="I57" s="58"/>
      <c r="J57" s="104"/>
      <c r="K57" s="59" t="str">
        <f t="shared" si="5"/>
        <v/>
      </c>
      <c r="L57" s="17" t="str">
        <f t="shared" si="8"/>
        <v/>
      </c>
      <c r="M57" s="6"/>
      <c r="N57" s="39"/>
      <c r="O57" s="99"/>
      <c r="P57" s="3" t="str">
        <f t="shared" si="6"/>
        <v/>
      </c>
      <c r="Q57" s="3" t="str">
        <f t="shared" si="7"/>
        <v/>
      </c>
      <c r="R57" s="22"/>
      <c r="S57" s="97"/>
      <c r="T57" s="22"/>
      <c r="U57" s="22"/>
      <c r="V57" s="22" t="s">
        <v>33</v>
      </c>
      <c r="W57" s="22">
        <v>1</v>
      </c>
      <c r="X57" s="22" t="s">
        <v>112</v>
      </c>
      <c r="Y57" s="22"/>
      <c r="Z57" s="22"/>
      <c r="AA57" s="22"/>
      <c r="AB57" s="22"/>
      <c r="AC57" s="22"/>
      <c r="AD57" s="22"/>
      <c r="AE57" s="22"/>
      <c r="AF57" s="22"/>
      <c r="AG57" s="22"/>
      <c r="AH57" s="22"/>
      <c r="AI57" s="22"/>
      <c r="AJ57" s="22"/>
      <c r="AK57" s="22"/>
      <c r="AL57" s="22"/>
      <c r="AM57" s="22"/>
      <c r="AN57" s="22"/>
      <c r="AO57" s="22"/>
      <c r="AP57" s="22"/>
      <c r="AQ57" s="22"/>
      <c r="AR57" s="22"/>
    </row>
    <row r="58" spans="1:44" x14ac:dyDescent="0.25">
      <c r="A58" s="3"/>
      <c r="B58" s="3"/>
      <c r="C58" s="3"/>
      <c r="D58" s="20">
        <f t="shared" si="4"/>
        <v>16</v>
      </c>
      <c r="E58" s="50"/>
      <c r="F58" s="56"/>
      <c r="G58" s="89"/>
      <c r="H58" s="57" t="s">
        <v>144</v>
      </c>
      <c r="I58" s="58"/>
      <c r="J58" s="104"/>
      <c r="K58" s="59" t="str">
        <f t="shared" si="5"/>
        <v/>
      </c>
      <c r="L58" s="17" t="str">
        <f t="shared" si="8"/>
        <v/>
      </c>
      <c r="M58" s="6"/>
      <c r="N58" s="39"/>
      <c r="O58" s="99"/>
      <c r="P58" s="3" t="str">
        <f t="shared" si="6"/>
        <v/>
      </c>
      <c r="Q58" s="3" t="str">
        <f t="shared" si="7"/>
        <v/>
      </c>
      <c r="R58" s="22"/>
      <c r="S58" s="97"/>
      <c r="T58" s="22"/>
      <c r="U58" s="22"/>
      <c r="V58" s="22" t="s">
        <v>34</v>
      </c>
      <c r="W58" s="22">
        <v>1</v>
      </c>
      <c r="X58" s="22" t="s">
        <v>112</v>
      </c>
      <c r="Y58" s="22"/>
      <c r="Z58" s="22"/>
      <c r="AA58" s="22"/>
      <c r="AB58" s="22"/>
      <c r="AC58" s="22"/>
      <c r="AD58" s="22"/>
      <c r="AE58" s="22"/>
      <c r="AF58" s="22"/>
      <c r="AG58" s="22"/>
      <c r="AH58" s="22"/>
      <c r="AI58" s="22"/>
      <c r="AJ58" s="22"/>
      <c r="AK58" s="22"/>
      <c r="AL58" s="22"/>
      <c r="AM58" s="22"/>
      <c r="AN58" s="22"/>
      <c r="AO58" s="22"/>
      <c r="AP58" s="22"/>
      <c r="AQ58" s="22"/>
      <c r="AR58" s="22"/>
    </row>
    <row r="59" spans="1:44" x14ac:dyDescent="0.25">
      <c r="A59" s="3"/>
      <c r="B59" s="3"/>
      <c r="C59" s="3"/>
      <c r="D59" s="20">
        <f t="shared" si="4"/>
        <v>17</v>
      </c>
      <c r="E59" s="50"/>
      <c r="F59" s="56"/>
      <c r="G59" s="89"/>
      <c r="H59" s="57" t="s">
        <v>144</v>
      </c>
      <c r="I59" s="58"/>
      <c r="J59" s="104"/>
      <c r="K59" s="59" t="str">
        <f t="shared" si="5"/>
        <v/>
      </c>
      <c r="L59" s="17" t="str">
        <f t="shared" si="8"/>
        <v/>
      </c>
      <c r="M59" s="6"/>
      <c r="N59" s="39"/>
      <c r="O59" s="99"/>
      <c r="P59" s="3" t="str">
        <f t="shared" si="6"/>
        <v/>
      </c>
      <c r="Q59" s="3" t="str">
        <f t="shared" si="7"/>
        <v/>
      </c>
      <c r="R59" s="22"/>
      <c r="S59" s="97"/>
      <c r="T59" s="22"/>
      <c r="U59" s="22"/>
      <c r="V59" s="22" t="s">
        <v>14</v>
      </c>
      <c r="W59" s="22">
        <v>4</v>
      </c>
      <c r="X59" s="22" t="s">
        <v>112</v>
      </c>
      <c r="Y59" s="22"/>
      <c r="Z59" s="22"/>
      <c r="AA59" s="22"/>
      <c r="AB59" s="22"/>
      <c r="AC59" s="22"/>
      <c r="AD59" s="22"/>
      <c r="AE59" s="22"/>
      <c r="AF59" s="22"/>
      <c r="AG59" s="22"/>
      <c r="AH59" s="22"/>
      <c r="AI59" s="22"/>
      <c r="AJ59" s="22"/>
      <c r="AK59" s="22"/>
      <c r="AL59" s="22"/>
      <c r="AM59" s="22"/>
      <c r="AN59" s="22"/>
      <c r="AO59" s="22"/>
      <c r="AP59" s="22"/>
      <c r="AQ59" s="22"/>
      <c r="AR59" s="22"/>
    </row>
    <row r="60" spans="1:44" x14ac:dyDescent="0.25">
      <c r="A60" s="3"/>
      <c r="B60" s="3"/>
      <c r="C60" s="3"/>
      <c r="D60" s="20">
        <f t="shared" si="4"/>
        <v>18</v>
      </c>
      <c r="E60" s="50"/>
      <c r="F60" s="56"/>
      <c r="G60" s="89"/>
      <c r="H60" s="57" t="s">
        <v>144</v>
      </c>
      <c r="I60" s="58"/>
      <c r="J60" s="104"/>
      <c r="K60" s="59" t="str">
        <f t="shared" si="5"/>
        <v/>
      </c>
      <c r="L60" s="17" t="str">
        <f t="shared" si="8"/>
        <v/>
      </c>
      <c r="M60" s="6"/>
      <c r="N60" s="39"/>
      <c r="O60" s="99"/>
      <c r="P60" s="3" t="str">
        <f t="shared" si="6"/>
        <v/>
      </c>
      <c r="Q60" s="3" t="str">
        <f t="shared" si="7"/>
        <v/>
      </c>
      <c r="R60" s="22"/>
      <c r="S60" s="97"/>
      <c r="T60" s="22"/>
      <c r="U60" s="22"/>
      <c r="V60" s="22" t="s">
        <v>15</v>
      </c>
      <c r="W60" s="22">
        <v>1</v>
      </c>
      <c r="X60" s="22" t="s">
        <v>112</v>
      </c>
      <c r="Y60" s="22"/>
      <c r="Z60" s="22"/>
      <c r="AA60" s="22"/>
      <c r="AB60" s="22"/>
      <c r="AC60" s="22"/>
      <c r="AD60" s="22"/>
      <c r="AE60" s="22"/>
      <c r="AF60" s="22"/>
      <c r="AG60" s="22"/>
      <c r="AH60" s="22"/>
      <c r="AI60" s="22"/>
      <c r="AJ60" s="22"/>
      <c r="AK60" s="22"/>
      <c r="AL60" s="22"/>
      <c r="AM60" s="22"/>
      <c r="AN60" s="22"/>
      <c r="AO60" s="22"/>
      <c r="AP60" s="22"/>
      <c r="AQ60" s="22"/>
      <c r="AR60" s="22"/>
    </row>
    <row r="61" spans="1:44" x14ac:dyDescent="0.25">
      <c r="A61" s="3"/>
      <c r="B61" s="3"/>
      <c r="C61" s="3"/>
      <c r="D61" s="20">
        <f t="shared" si="4"/>
        <v>19</v>
      </c>
      <c r="E61" s="50"/>
      <c r="F61" s="56"/>
      <c r="G61" s="89"/>
      <c r="H61" s="57" t="s">
        <v>144</v>
      </c>
      <c r="I61" s="58"/>
      <c r="J61" s="104"/>
      <c r="K61" s="59" t="str">
        <f t="shared" si="5"/>
        <v/>
      </c>
      <c r="L61" s="17" t="str">
        <f t="shared" si="8"/>
        <v/>
      </c>
      <c r="M61" s="6"/>
      <c r="N61" s="39"/>
      <c r="O61" s="99"/>
      <c r="P61" s="3" t="str">
        <f t="shared" si="6"/>
        <v/>
      </c>
      <c r="Q61" s="3" t="str">
        <f t="shared" si="7"/>
        <v/>
      </c>
      <c r="R61" s="22"/>
      <c r="S61" s="97"/>
      <c r="T61" s="22"/>
      <c r="U61" s="22"/>
      <c r="V61" s="22" t="s">
        <v>16</v>
      </c>
      <c r="W61" s="22">
        <v>1</v>
      </c>
      <c r="X61" s="22" t="s">
        <v>112</v>
      </c>
      <c r="Y61" s="22"/>
      <c r="Z61" s="22"/>
      <c r="AA61" s="22"/>
      <c r="AB61" s="22"/>
      <c r="AC61" s="22"/>
      <c r="AD61" s="22"/>
      <c r="AE61" s="22"/>
      <c r="AF61" s="22"/>
      <c r="AG61" s="22"/>
      <c r="AH61" s="22"/>
      <c r="AI61" s="22"/>
      <c r="AJ61" s="22"/>
      <c r="AK61" s="22"/>
      <c r="AL61" s="22"/>
      <c r="AM61" s="22"/>
      <c r="AN61" s="22"/>
      <c r="AO61" s="22"/>
      <c r="AP61" s="22"/>
      <c r="AQ61" s="22"/>
      <c r="AR61" s="22"/>
    </row>
    <row r="62" spans="1:44" x14ac:dyDescent="0.25">
      <c r="A62" s="3"/>
      <c r="B62" s="3"/>
      <c r="C62" s="3"/>
      <c r="D62" s="20">
        <f t="shared" si="4"/>
        <v>20</v>
      </c>
      <c r="E62" s="50"/>
      <c r="F62" s="56"/>
      <c r="G62" s="89"/>
      <c r="H62" s="57" t="s">
        <v>144</v>
      </c>
      <c r="I62" s="58"/>
      <c r="J62" s="104"/>
      <c r="K62" s="59" t="str">
        <f t="shared" si="5"/>
        <v/>
      </c>
      <c r="L62" s="17" t="str">
        <f t="shared" si="8"/>
        <v/>
      </c>
      <c r="M62" s="6"/>
      <c r="N62" s="39"/>
      <c r="O62" s="99"/>
      <c r="P62" s="3" t="str">
        <f t="shared" si="6"/>
        <v/>
      </c>
      <c r="Q62" s="3" t="str">
        <f t="shared" si="7"/>
        <v/>
      </c>
      <c r="R62" s="22"/>
      <c r="S62" s="97"/>
      <c r="T62" s="22"/>
      <c r="U62" s="22"/>
      <c r="V62" s="22" t="s">
        <v>17</v>
      </c>
      <c r="W62" s="22">
        <v>1</v>
      </c>
      <c r="X62" s="22" t="s">
        <v>112</v>
      </c>
      <c r="Y62" s="22"/>
      <c r="Z62" s="22"/>
      <c r="AA62" s="22"/>
      <c r="AB62" s="22"/>
      <c r="AC62" s="22"/>
      <c r="AD62" s="22"/>
      <c r="AE62" s="22"/>
      <c r="AF62" s="22"/>
      <c r="AG62" s="22"/>
      <c r="AH62" s="22"/>
      <c r="AI62" s="22"/>
      <c r="AJ62" s="22"/>
      <c r="AK62" s="22"/>
      <c r="AL62" s="22"/>
      <c r="AM62" s="22"/>
      <c r="AN62" s="22"/>
      <c r="AO62" s="22"/>
      <c r="AP62" s="22"/>
      <c r="AQ62" s="22"/>
      <c r="AR62" s="22"/>
    </row>
    <row r="63" spans="1:44" x14ac:dyDescent="0.25">
      <c r="A63" s="3"/>
      <c r="B63" s="3"/>
      <c r="C63" s="3"/>
      <c r="D63" s="20">
        <f t="shared" si="4"/>
        <v>21</v>
      </c>
      <c r="E63" s="50"/>
      <c r="F63" s="56"/>
      <c r="G63" s="89"/>
      <c r="H63" s="57" t="s">
        <v>144</v>
      </c>
      <c r="I63" s="58"/>
      <c r="J63" s="104"/>
      <c r="K63" s="59" t="str">
        <f t="shared" si="5"/>
        <v/>
      </c>
      <c r="L63" s="17" t="str">
        <f t="shared" si="8"/>
        <v/>
      </c>
      <c r="M63" s="6"/>
      <c r="N63" s="39"/>
      <c r="O63" s="99"/>
      <c r="P63" s="3" t="str">
        <f t="shared" si="6"/>
        <v/>
      </c>
      <c r="Q63" s="3" t="str">
        <f t="shared" si="7"/>
        <v/>
      </c>
      <c r="R63" s="22"/>
      <c r="S63" s="97"/>
      <c r="T63" s="22"/>
      <c r="U63" s="22"/>
      <c r="V63" s="22" t="s">
        <v>18</v>
      </c>
      <c r="W63" s="22">
        <v>2</v>
      </c>
      <c r="X63" s="22" t="s">
        <v>112</v>
      </c>
      <c r="Y63" s="22"/>
      <c r="Z63" s="22"/>
      <c r="AA63" s="22"/>
      <c r="AB63" s="22"/>
      <c r="AC63" s="22"/>
      <c r="AD63" s="22"/>
      <c r="AE63" s="22"/>
      <c r="AF63" s="22"/>
      <c r="AG63" s="22"/>
      <c r="AH63" s="22"/>
      <c r="AI63" s="22"/>
      <c r="AJ63" s="22"/>
      <c r="AK63" s="22"/>
      <c r="AL63" s="22"/>
      <c r="AM63" s="22"/>
      <c r="AN63" s="22"/>
      <c r="AO63" s="22"/>
      <c r="AP63" s="22"/>
      <c r="AQ63" s="22"/>
      <c r="AR63" s="22"/>
    </row>
    <row r="64" spans="1:44" x14ac:dyDescent="0.25">
      <c r="A64" s="3"/>
      <c r="B64" s="3"/>
      <c r="C64" s="3"/>
      <c r="D64" s="20">
        <f t="shared" si="4"/>
        <v>22</v>
      </c>
      <c r="E64" s="50"/>
      <c r="F64" s="56"/>
      <c r="G64" s="89"/>
      <c r="H64" s="57" t="s">
        <v>144</v>
      </c>
      <c r="I64" s="58"/>
      <c r="J64" s="104"/>
      <c r="K64" s="59" t="str">
        <f t="shared" si="5"/>
        <v/>
      </c>
      <c r="L64" s="17" t="str">
        <f t="shared" si="8"/>
        <v/>
      </c>
      <c r="M64" s="6"/>
      <c r="N64" s="39"/>
      <c r="O64" s="99"/>
      <c r="P64" s="3" t="str">
        <f t="shared" si="6"/>
        <v/>
      </c>
      <c r="Q64" s="3" t="str">
        <f t="shared" si="7"/>
        <v/>
      </c>
      <c r="R64" s="22"/>
      <c r="S64" s="97"/>
      <c r="T64" s="22"/>
      <c r="U64" s="22"/>
      <c r="V64" s="22" t="s">
        <v>19</v>
      </c>
      <c r="W64" s="22">
        <v>2</v>
      </c>
      <c r="X64" s="22" t="s">
        <v>112</v>
      </c>
      <c r="Y64" s="22"/>
      <c r="Z64" s="22"/>
      <c r="AA64" s="22"/>
      <c r="AB64" s="22"/>
      <c r="AC64" s="22"/>
      <c r="AD64" s="22"/>
      <c r="AE64" s="22"/>
      <c r="AF64" s="22"/>
      <c r="AG64" s="22"/>
      <c r="AH64" s="22"/>
      <c r="AI64" s="22"/>
      <c r="AJ64" s="22"/>
      <c r="AK64" s="22"/>
      <c r="AL64" s="22"/>
      <c r="AM64" s="22"/>
      <c r="AN64" s="22"/>
      <c r="AO64" s="22"/>
      <c r="AP64" s="22"/>
      <c r="AQ64" s="22"/>
      <c r="AR64" s="22"/>
    </row>
    <row r="65" spans="1:44" x14ac:dyDescent="0.25">
      <c r="A65" s="3"/>
      <c r="B65" s="3"/>
      <c r="C65" s="3"/>
      <c r="D65" s="20">
        <f t="shared" si="4"/>
        <v>23</v>
      </c>
      <c r="E65" s="50"/>
      <c r="F65" s="56"/>
      <c r="G65" s="89"/>
      <c r="H65" s="57" t="s">
        <v>144</v>
      </c>
      <c r="I65" s="58"/>
      <c r="J65" s="104"/>
      <c r="K65" s="59" t="str">
        <f t="shared" si="5"/>
        <v/>
      </c>
      <c r="L65" s="17" t="str">
        <f t="shared" si="8"/>
        <v/>
      </c>
      <c r="M65" s="6"/>
      <c r="N65" s="39"/>
      <c r="O65" s="99"/>
      <c r="P65" s="3" t="str">
        <f t="shared" si="6"/>
        <v/>
      </c>
      <c r="Q65" s="3" t="str">
        <f t="shared" si="7"/>
        <v/>
      </c>
      <c r="R65" s="22"/>
      <c r="S65" s="97"/>
      <c r="T65" s="22"/>
      <c r="U65" s="22"/>
      <c r="V65" s="22" t="s">
        <v>35</v>
      </c>
      <c r="W65" s="22">
        <v>2</v>
      </c>
      <c r="X65" s="22" t="s">
        <v>112</v>
      </c>
      <c r="Y65" s="22"/>
      <c r="Z65" s="22"/>
      <c r="AA65" s="22"/>
      <c r="AB65" s="22"/>
      <c r="AC65" s="22"/>
      <c r="AD65" s="22"/>
      <c r="AE65" s="22"/>
      <c r="AF65" s="22"/>
      <c r="AG65" s="22"/>
      <c r="AH65" s="22"/>
      <c r="AI65" s="22"/>
      <c r="AJ65" s="22"/>
      <c r="AK65" s="22"/>
      <c r="AL65" s="22"/>
      <c r="AM65" s="22"/>
      <c r="AN65" s="22"/>
      <c r="AO65" s="22"/>
      <c r="AP65" s="22"/>
      <c r="AQ65" s="22"/>
      <c r="AR65" s="22"/>
    </row>
    <row r="66" spans="1:44" x14ac:dyDescent="0.25">
      <c r="A66" s="3"/>
      <c r="B66" s="3"/>
      <c r="C66" s="3"/>
      <c r="D66" s="20">
        <f t="shared" si="4"/>
        <v>24</v>
      </c>
      <c r="E66" s="50"/>
      <c r="F66" s="56"/>
      <c r="G66" s="89"/>
      <c r="H66" s="57" t="s">
        <v>144</v>
      </c>
      <c r="I66" s="58"/>
      <c r="J66" s="104"/>
      <c r="K66" s="59" t="str">
        <f t="shared" si="5"/>
        <v/>
      </c>
      <c r="L66" s="17" t="str">
        <f t="shared" si="8"/>
        <v/>
      </c>
      <c r="M66" s="6"/>
      <c r="N66" s="39"/>
      <c r="O66" s="99"/>
      <c r="P66" s="3" t="str">
        <f t="shared" si="6"/>
        <v/>
      </c>
      <c r="Q66" s="3" t="str">
        <f t="shared" si="7"/>
        <v/>
      </c>
      <c r="R66" s="22"/>
      <c r="S66" s="97"/>
      <c r="T66" s="22"/>
      <c r="U66" s="22"/>
      <c r="V66" s="22" t="s">
        <v>36</v>
      </c>
      <c r="W66" s="22">
        <v>2</v>
      </c>
      <c r="X66" s="22" t="s">
        <v>112</v>
      </c>
      <c r="Y66" s="22"/>
      <c r="Z66" s="22"/>
      <c r="AA66" s="22"/>
      <c r="AB66" s="22"/>
      <c r="AC66" s="22"/>
      <c r="AD66" s="22"/>
      <c r="AE66" s="22"/>
      <c r="AF66" s="22"/>
      <c r="AG66" s="22"/>
      <c r="AH66" s="22"/>
      <c r="AI66" s="22"/>
      <c r="AJ66" s="22"/>
      <c r="AK66" s="22"/>
      <c r="AL66" s="22"/>
      <c r="AM66" s="22"/>
      <c r="AN66" s="22"/>
      <c r="AO66" s="22"/>
      <c r="AP66" s="22"/>
      <c r="AQ66" s="22"/>
      <c r="AR66" s="22"/>
    </row>
    <row r="67" spans="1:44" x14ac:dyDescent="0.25">
      <c r="A67" s="3"/>
      <c r="B67" s="3"/>
      <c r="C67" s="3"/>
      <c r="D67" s="20">
        <f t="shared" si="4"/>
        <v>25</v>
      </c>
      <c r="E67" s="50"/>
      <c r="F67" s="56"/>
      <c r="G67" s="89"/>
      <c r="H67" s="57" t="s">
        <v>144</v>
      </c>
      <c r="I67" s="58"/>
      <c r="J67" s="104"/>
      <c r="K67" s="59" t="str">
        <f t="shared" si="5"/>
        <v/>
      </c>
      <c r="L67" s="17" t="str">
        <f t="shared" si="8"/>
        <v/>
      </c>
      <c r="M67" s="6"/>
      <c r="N67" s="39"/>
      <c r="O67" s="99"/>
      <c r="P67" s="3" t="str">
        <f t="shared" si="6"/>
        <v/>
      </c>
      <c r="Q67" s="3" t="str">
        <f t="shared" si="7"/>
        <v/>
      </c>
      <c r="R67" s="22"/>
      <c r="S67" s="97"/>
      <c r="T67" s="22"/>
      <c r="U67" s="22"/>
      <c r="V67" s="22" t="s">
        <v>37</v>
      </c>
      <c r="W67" s="22">
        <v>2</v>
      </c>
      <c r="X67" s="22" t="s">
        <v>112</v>
      </c>
      <c r="Y67" s="22"/>
      <c r="Z67" s="22"/>
      <c r="AA67" s="22"/>
      <c r="AB67" s="22"/>
      <c r="AC67" s="22"/>
      <c r="AD67" s="22"/>
      <c r="AE67" s="22"/>
      <c r="AF67" s="22"/>
      <c r="AG67" s="22"/>
      <c r="AH67" s="22"/>
      <c r="AI67" s="22"/>
      <c r="AJ67" s="22"/>
      <c r="AK67" s="22"/>
      <c r="AL67" s="22"/>
      <c r="AM67" s="22"/>
      <c r="AN67" s="22"/>
      <c r="AO67" s="22"/>
      <c r="AP67" s="22"/>
      <c r="AQ67" s="22"/>
      <c r="AR67" s="22"/>
    </row>
    <row r="68" spans="1:44" x14ac:dyDescent="0.25">
      <c r="A68" s="3"/>
      <c r="B68" s="3"/>
      <c r="C68" s="3"/>
      <c r="D68" s="20">
        <f t="shared" si="4"/>
        <v>26</v>
      </c>
      <c r="E68" s="50"/>
      <c r="F68" s="56"/>
      <c r="G68" s="89"/>
      <c r="H68" s="57" t="s">
        <v>144</v>
      </c>
      <c r="I68" s="58"/>
      <c r="J68" s="104"/>
      <c r="K68" s="59" t="str">
        <f t="shared" si="5"/>
        <v/>
      </c>
      <c r="L68" s="17" t="str">
        <f t="shared" si="8"/>
        <v/>
      </c>
      <c r="M68" s="6"/>
      <c r="N68" s="39"/>
      <c r="O68" s="99"/>
      <c r="P68" s="3" t="str">
        <f t="shared" si="6"/>
        <v/>
      </c>
      <c r="Q68" s="3" t="str">
        <f t="shared" si="7"/>
        <v/>
      </c>
      <c r="R68" s="22"/>
      <c r="S68" s="97"/>
      <c r="T68" s="22"/>
      <c r="U68" s="22"/>
      <c r="V68" s="22" t="s">
        <v>38</v>
      </c>
      <c r="W68" s="22">
        <v>2</v>
      </c>
      <c r="X68" s="22" t="s">
        <v>112</v>
      </c>
      <c r="Y68" s="22"/>
      <c r="Z68" s="22"/>
      <c r="AA68" s="22"/>
      <c r="AB68" s="22"/>
      <c r="AC68" s="22"/>
      <c r="AD68" s="22"/>
      <c r="AE68" s="22"/>
      <c r="AF68" s="22"/>
      <c r="AG68" s="22"/>
      <c r="AH68" s="22"/>
      <c r="AI68" s="22"/>
      <c r="AJ68" s="22"/>
      <c r="AK68" s="22"/>
      <c r="AL68" s="22"/>
      <c r="AM68" s="22"/>
      <c r="AN68" s="22"/>
      <c r="AO68" s="22"/>
      <c r="AP68" s="22"/>
      <c r="AQ68" s="22"/>
      <c r="AR68" s="22"/>
    </row>
    <row r="69" spans="1:44" x14ac:dyDescent="0.25">
      <c r="A69" s="3"/>
      <c r="B69" s="3"/>
      <c r="C69" s="3"/>
      <c r="D69" s="20">
        <f t="shared" si="4"/>
        <v>27</v>
      </c>
      <c r="E69" s="50"/>
      <c r="F69" s="56"/>
      <c r="G69" s="89"/>
      <c r="H69" s="57" t="s">
        <v>144</v>
      </c>
      <c r="I69" s="58"/>
      <c r="J69" s="104"/>
      <c r="K69" s="59" t="str">
        <f t="shared" si="5"/>
        <v/>
      </c>
      <c r="L69" s="17" t="str">
        <f t="shared" si="8"/>
        <v/>
      </c>
      <c r="M69" s="6"/>
      <c r="N69" s="39"/>
      <c r="O69" s="99"/>
      <c r="P69" s="3" t="str">
        <f t="shared" si="6"/>
        <v/>
      </c>
      <c r="Q69" s="3" t="str">
        <f t="shared" si="7"/>
        <v/>
      </c>
      <c r="R69" s="22"/>
      <c r="S69" s="97"/>
      <c r="T69" s="22"/>
      <c r="U69" s="22"/>
      <c r="V69" s="22" t="s">
        <v>39</v>
      </c>
      <c r="W69" s="22">
        <v>2</v>
      </c>
      <c r="X69" s="22" t="s">
        <v>112</v>
      </c>
      <c r="Y69" s="22"/>
      <c r="Z69" s="22"/>
      <c r="AA69" s="22"/>
      <c r="AB69" s="22"/>
      <c r="AC69" s="22"/>
      <c r="AD69" s="22"/>
      <c r="AE69" s="22"/>
      <c r="AF69" s="22"/>
      <c r="AG69" s="22"/>
      <c r="AH69" s="22"/>
      <c r="AI69" s="22"/>
      <c r="AJ69" s="22"/>
      <c r="AK69" s="22"/>
      <c r="AL69" s="22"/>
      <c r="AM69" s="22"/>
      <c r="AN69" s="22"/>
      <c r="AO69" s="22"/>
      <c r="AP69" s="22"/>
      <c r="AQ69" s="22"/>
      <c r="AR69" s="22"/>
    </row>
    <row r="70" spans="1:44" x14ac:dyDescent="0.25">
      <c r="A70" s="3"/>
      <c r="B70" s="3"/>
      <c r="C70" s="3"/>
      <c r="D70" s="20">
        <f t="shared" si="4"/>
        <v>28</v>
      </c>
      <c r="E70" s="50"/>
      <c r="F70" s="56"/>
      <c r="G70" s="89"/>
      <c r="H70" s="57" t="s">
        <v>144</v>
      </c>
      <c r="I70" s="58"/>
      <c r="J70" s="104"/>
      <c r="K70" s="59" t="str">
        <f t="shared" si="5"/>
        <v/>
      </c>
      <c r="L70" s="17" t="str">
        <f t="shared" si="8"/>
        <v/>
      </c>
      <c r="M70" s="6"/>
      <c r="N70" s="39"/>
      <c r="O70" s="99"/>
      <c r="P70" s="3" t="str">
        <f t="shared" si="6"/>
        <v/>
      </c>
      <c r="Q70" s="3" t="str">
        <f t="shared" si="7"/>
        <v/>
      </c>
      <c r="R70" s="22"/>
      <c r="S70" s="97"/>
      <c r="T70" s="22"/>
      <c r="U70" s="22"/>
      <c r="V70" s="22" t="s">
        <v>40</v>
      </c>
      <c r="W70" s="22">
        <v>2</v>
      </c>
      <c r="X70" s="22" t="s">
        <v>112</v>
      </c>
      <c r="Y70" s="22"/>
      <c r="Z70" s="22"/>
      <c r="AA70" s="22"/>
      <c r="AB70" s="22"/>
      <c r="AC70" s="22"/>
      <c r="AD70" s="22"/>
      <c r="AE70" s="22"/>
      <c r="AF70" s="22"/>
      <c r="AG70" s="22"/>
      <c r="AH70" s="22"/>
      <c r="AI70" s="22"/>
      <c r="AJ70" s="22"/>
      <c r="AK70" s="22"/>
      <c r="AL70" s="22"/>
      <c r="AM70" s="22"/>
      <c r="AN70" s="22"/>
      <c r="AO70" s="22"/>
      <c r="AP70" s="22"/>
      <c r="AQ70" s="22"/>
      <c r="AR70" s="22"/>
    </row>
    <row r="71" spans="1:44" x14ac:dyDescent="0.25">
      <c r="A71" s="3"/>
      <c r="B71" s="3"/>
      <c r="C71" s="3"/>
      <c r="D71" s="20">
        <f t="shared" si="4"/>
        <v>29</v>
      </c>
      <c r="E71" s="50"/>
      <c r="F71" s="56"/>
      <c r="G71" s="89"/>
      <c r="H71" s="57" t="s">
        <v>144</v>
      </c>
      <c r="I71" s="58"/>
      <c r="J71" s="104"/>
      <c r="K71" s="59" t="str">
        <f t="shared" si="5"/>
        <v/>
      </c>
      <c r="L71" s="17" t="str">
        <f t="shared" si="8"/>
        <v/>
      </c>
      <c r="M71" s="6"/>
      <c r="N71" s="39"/>
      <c r="O71" s="99"/>
      <c r="P71" s="3" t="str">
        <f t="shared" si="6"/>
        <v/>
      </c>
      <c r="Q71" s="3" t="str">
        <f t="shared" si="7"/>
        <v/>
      </c>
      <c r="R71" s="22"/>
      <c r="S71" s="97"/>
      <c r="T71" s="22"/>
      <c r="U71" s="22"/>
      <c r="V71" s="22" t="s">
        <v>20</v>
      </c>
      <c r="W71" s="22">
        <v>4</v>
      </c>
      <c r="X71" s="22" t="s">
        <v>113</v>
      </c>
      <c r="Y71" s="22"/>
      <c r="Z71" s="22"/>
      <c r="AA71" s="22"/>
      <c r="AB71" s="22"/>
      <c r="AC71" s="22"/>
      <c r="AD71" s="22"/>
      <c r="AE71" s="22"/>
      <c r="AF71" s="22"/>
      <c r="AG71" s="22"/>
      <c r="AH71" s="22"/>
      <c r="AI71" s="22"/>
      <c r="AJ71" s="22"/>
      <c r="AK71" s="22"/>
      <c r="AL71" s="22"/>
      <c r="AM71" s="22"/>
      <c r="AN71" s="22"/>
      <c r="AO71" s="22"/>
      <c r="AP71" s="22"/>
      <c r="AQ71" s="22"/>
      <c r="AR71" s="22"/>
    </row>
    <row r="72" spans="1:44" x14ac:dyDescent="0.25">
      <c r="A72" s="3"/>
      <c r="B72" s="3"/>
      <c r="C72" s="3"/>
      <c r="D72" s="20">
        <f t="shared" si="4"/>
        <v>30</v>
      </c>
      <c r="E72" s="50"/>
      <c r="F72" s="56"/>
      <c r="G72" s="89"/>
      <c r="H72" s="57" t="s">
        <v>144</v>
      </c>
      <c r="I72" s="58"/>
      <c r="J72" s="104"/>
      <c r="K72" s="59" t="str">
        <f t="shared" si="5"/>
        <v/>
      </c>
      <c r="L72" s="17" t="str">
        <f t="shared" si="8"/>
        <v/>
      </c>
      <c r="M72" s="6"/>
      <c r="N72" s="39"/>
      <c r="O72" s="99"/>
      <c r="P72" s="3" t="str">
        <f t="shared" si="6"/>
        <v/>
      </c>
      <c r="Q72" s="3" t="str">
        <f t="shared" si="7"/>
        <v/>
      </c>
      <c r="R72" s="22"/>
      <c r="S72" s="97"/>
      <c r="T72" s="22"/>
      <c r="U72" s="22"/>
      <c r="V72" s="22" t="s">
        <v>21</v>
      </c>
      <c r="W72" s="22">
        <v>2</v>
      </c>
      <c r="X72" s="22" t="s">
        <v>112</v>
      </c>
      <c r="Y72" s="22"/>
      <c r="Z72" s="22"/>
      <c r="AA72" s="22"/>
      <c r="AB72" s="22"/>
      <c r="AC72" s="22"/>
      <c r="AD72" s="22"/>
      <c r="AE72" s="22"/>
      <c r="AF72" s="22"/>
      <c r="AG72" s="22"/>
      <c r="AH72" s="22"/>
      <c r="AI72" s="22"/>
      <c r="AJ72" s="22"/>
      <c r="AK72" s="22"/>
      <c r="AL72" s="22"/>
      <c r="AM72" s="22"/>
      <c r="AN72" s="22"/>
      <c r="AO72" s="22"/>
      <c r="AP72" s="22"/>
      <c r="AQ72" s="22"/>
      <c r="AR72" s="22"/>
    </row>
    <row r="73" spans="1:44" x14ac:dyDescent="0.25">
      <c r="A73" s="3"/>
      <c r="B73" s="3"/>
      <c r="C73" s="3"/>
      <c r="D73" s="20">
        <f t="shared" si="4"/>
        <v>31</v>
      </c>
      <c r="E73" s="50"/>
      <c r="F73" s="56"/>
      <c r="G73" s="89"/>
      <c r="H73" s="57" t="s">
        <v>144</v>
      </c>
      <c r="I73" s="58"/>
      <c r="J73" s="104"/>
      <c r="K73" s="59" t="str">
        <f t="shared" si="5"/>
        <v/>
      </c>
      <c r="L73" s="17" t="str">
        <f t="shared" si="8"/>
        <v/>
      </c>
      <c r="M73" s="6"/>
      <c r="N73" s="39"/>
      <c r="O73" s="99"/>
      <c r="P73" s="3" t="str">
        <f t="shared" si="6"/>
        <v/>
      </c>
      <c r="Q73" s="3" t="str">
        <f t="shared" si="7"/>
        <v/>
      </c>
      <c r="R73" s="22"/>
      <c r="S73" s="97"/>
      <c r="T73" s="22"/>
      <c r="U73" s="22"/>
      <c r="V73" s="22" t="s">
        <v>50</v>
      </c>
      <c r="W73" s="22">
        <v>4</v>
      </c>
      <c r="X73" s="22" t="s">
        <v>113</v>
      </c>
      <c r="Y73" s="22"/>
      <c r="Z73" s="22"/>
      <c r="AA73" s="22"/>
      <c r="AB73" s="22"/>
      <c r="AC73" s="22"/>
      <c r="AD73" s="22"/>
      <c r="AE73" s="22"/>
      <c r="AF73" s="22"/>
      <c r="AG73" s="22"/>
      <c r="AH73" s="22"/>
      <c r="AI73" s="22"/>
      <c r="AJ73" s="22"/>
      <c r="AK73" s="22"/>
      <c r="AL73" s="22"/>
      <c r="AM73" s="22"/>
      <c r="AN73" s="22"/>
      <c r="AO73" s="22"/>
      <c r="AP73" s="22"/>
      <c r="AQ73" s="22"/>
      <c r="AR73" s="22"/>
    </row>
    <row r="74" spans="1:44" x14ac:dyDescent="0.25">
      <c r="A74" s="3"/>
      <c r="B74" s="3"/>
      <c r="C74" s="3"/>
      <c r="D74" s="20">
        <f t="shared" si="4"/>
        <v>32</v>
      </c>
      <c r="E74" s="50"/>
      <c r="F74" s="56"/>
      <c r="G74" s="89"/>
      <c r="H74" s="57" t="s">
        <v>144</v>
      </c>
      <c r="I74" s="58"/>
      <c r="J74" s="104"/>
      <c r="K74" s="59" t="str">
        <f t="shared" si="5"/>
        <v/>
      </c>
      <c r="L74" s="17" t="str">
        <f t="shared" si="8"/>
        <v/>
      </c>
      <c r="M74" s="6"/>
      <c r="N74" s="39"/>
      <c r="O74" s="99"/>
      <c r="P74" s="3" t="str">
        <f t="shared" si="6"/>
        <v/>
      </c>
      <c r="Q74" s="3" t="str">
        <f t="shared" si="7"/>
        <v/>
      </c>
      <c r="R74" s="22"/>
      <c r="S74" s="97"/>
      <c r="T74" s="22"/>
      <c r="U74" s="22"/>
      <c r="V74" s="22" t="s">
        <v>51</v>
      </c>
      <c r="W74" s="22">
        <v>3</v>
      </c>
      <c r="X74" s="22" t="s">
        <v>112</v>
      </c>
      <c r="Y74" s="22"/>
      <c r="Z74" s="22"/>
      <c r="AA74" s="22"/>
      <c r="AB74" s="22"/>
      <c r="AC74" s="22"/>
      <c r="AD74" s="22"/>
      <c r="AE74" s="22"/>
      <c r="AF74" s="22"/>
      <c r="AG74" s="22"/>
      <c r="AH74" s="22"/>
      <c r="AI74" s="22"/>
      <c r="AJ74" s="22"/>
      <c r="AK74" s="22"/>
      <c r="AL74" s="22"/>
      <c r="AM74" s="22"/>
      <c r="AN74" s="22"/>
      <c r="AO74" s="22"/>
      <c r="AP74" s="22"/>
      <c r="AQ74" s="22"/>
      <c r="AR74" s="22"/>
    </row>
    <row r="75" spans="1:44" x14ac:dyDescent="0.25">
      <c r="A75" s="3"/>
      <c r="B75" s="3"/>
      <c r="C75" s="3"/>
      <c r="D75" s="20">
        <f t="shared" si="4"/>
        <v>33</v>
      </c>
      <c r="E75" s="50"/>
      <c r="F75" s="56"/>
      <c r="G75" s="89"/>
      <c r="H75" s="57" t="s">
        <v>144</v>
      </c>
      <c r="I75" s="58"/>
      <c r="J75" s="104"/>
      <c r="K75" s="59" t="str">
        <f t="shared" si="5"/>
        <v/>
      </c>
      <c r="L75" s="17" t="str">
        <f t="shared" si="8"/>
        <v/>
      </c>
      <c r="M75" s="6"/>
      <c r="N75" s="39"/>
      <c r="O75" s="99"/>
      <c r="P75" s="3" t="str">
        <f t="shared" si="6"/>
        <v/>
      </c>
      <c r="Q75" s="3" t="str">
        <f t="shared" si="7"/>
        <v/>
      </c>
      <c r="R75" s="22"/>
      <c r="S75" s="97"/>
      <c r="T75" s="22"/>
      <c r="U75" s="22"/>
      <c r="V75" s="22" t="s">
        <v>41</v>
      </c>
      <c r="W75" s="22">
        <v>3</v>
      </c>
      <c r="X75" s="22" t="s">
        <v>112</v>
      </c>
      <c r="Y75" s="22"/>
      <c r="Z75" s="22"/>
      <c r="AA75" s="22"/>
      <c r="AB75" s="22"/>
      <c r="AC75" s="22"/>
      <c r="AD75" s="22"/>
      <c r="AE75" s="22"/>
      <c r="AF75" s="22"/>
      <c r="AG75" s="22"/>
      <c r="AH75" s="22"/>
      <c r="AI75" s="22"/>
      <c r="AJ75" s="22"/>
      <c r="AK75" s="22"/>
      <c r="AL75" s="22"/>
      <c r="AM75" s="22"/>
      <c r="AN75" s="22"/>
      <c r="AO75" s="22"/>
      <c r="AP75" s="22"/>
      <c r="AQ75" s="22"/>
      <c r="AR75" s="22"/>
    </row>
    <row r="76" spans="1:44" x14ac:dyDescent="0.25">
      <c r="A76" s="3"/>
      <c r="B76" s="3"/>
      <c r="C76" s="3"/>
      <c r="D76" s="20">
        <f t="shared" si="4"/>
        <v>34</v>
      </c>
      <c r="E76" s="50"/>
      <c r="F76" s="56"/>
      <c r="G76" s="89"/>
      <c r="H76" s="57" t="s">
        <v>144</v>
      </c>
      <c r="I76" s="58"/>
      <c r="J76" s="104"/>
      <c r="K76" s="59" t="str">
        <f t="shared" si="5"/>
        <v/>
      </c>
      <c r="L76" s="17" t="str">
        <f t="shared" si="8"/>
        <v/>
      </c>
      <c r="M76" s="6"/>
      <c r="N76" s="39"/>
      <c r="O76" s="99"/>
      <c r="P76" s="3" t="str">
        <f t="shared" si="6"/>
        <v/>
      </c>
      <c r="Q76" s="3" t="str">
        <f t="shared" si="7"/>
        <v/>
      </c>
      <c r="R76" s="22"/>
      <c r="S76" s="97"/>
      <c r="T76" s="22"/>
      <c r="U76" s="22"/>
      <c r="V76" s="22" t="s">
        <v>42</v>
      </c>
      <c r="W76" s="22">
        <v>3</v>
      </c>
      <c r="X76" s="22" t="s">
        <v>112</v>
      </c>
      <c r="Y76" s="22"/>
      <c r="Z76" s="22"/>
      <c r="AA76" s="22"/>
      <c r="AB76" s="22"/>
      <c r="AC76" s="22"/>
      <c r="AD76" s="22"/>
      <c r="AE76" s="22"/>
      <c r="AF76" s="22"/>
      <c r="AG76" s="22"/>
      <c r="AH76" s="22"/>
      <c r="AI76" s="22"/>
      <c r="AJ76" s="22"/>
      <c r="AK76" s="22"/>
      <c r="AL76" s="22"/>
      <c r="AM76" s="22"/>
      <c r="AN76" s="22"/>
      <c r="AO76" s="22"/>
      <c r="AP76" s="22"/>
      <c r="AQ76" s="22"/>
      <c r="AR76" s="22"/>
    </row>
    <row r="77" spans="1:44" x14ac:dyDescent="0.25">
      <c r="A77" s="3"/>
      <c r="B77" s="3"/>
      <c r="C77" s="3"/>
      <c r="D77" s="20">
        <f t="shared" si="4"/>
        <v>35</v>
      </c>
      <c r="E77" s="50"/>
      <c r="F77" s="56"/>
      <c r="G77" s="89"/>
      <c r="H77" s="57" t="s">
        <v>144</v>
      </c>
      <c r="I77" s="58"/>
      <c r="J77" s="104"/>
      <c r="K77" s="59" t="str">
        <f t="shared" si="5"/>
        <v/>
      </c>
      <c r="L77" s="17" t="str">
        <f t="shared" si="8"/>
        <v/>
      </c>
      <c r="M77" s="6"/>
      <c r="N77" s="39"/>
      <c r="O77" s="99"/>
      <c r="P77" s="3" t="str">
        <f t="shared" si="6"/>
        <v/>
      </c>
      <c r="Q77" s="3" t="str">
        <f t="shared" si="7"/>
        <v/>
      </c>
      <c r="R77" s="22"/>
      <c r="S77" s="97"/>
      <c r="T77" s="22"/>
      <c r="U77" s="22"/>
      <c r="V77" s="22" t="s">
        <v>22</v>
      </c>
      <c r="W77" s="22">
        <v>4</v>
      </c>
      <c r="X77" s="22" t="s">
        <v>112</v>
      </c>
      <c r="Y77" s="22"/>
      <c r="Z77" s="22"/>
      <c r="AA77" s="22"/>
      <c r="AB77" s="22"/>
      <c r="AC77" s="22"/>
      <c r="AD77" s="22"/>
      <c r="AE77" s="22"/>
      <c r="AF77" s="22"/>
      <c r="AG77" s="22"/>
      <c r="AH77" s="22"/>
      <c r="AI77" s="22"/>
      <c r="AJ77" s="22"/>
      <c r="AK77" s="22"/>
      <c r="AL77" s="22"/>
      <c r="AM77" s="22"/>
      <c r="AN77" s="22"/>
      <c r="AO77" s="22"/>
      <c r="AP77" s="22"/>
      <c r="AQ77" s="22"/>
      <c r="AR77" s="22"/>
    </row>
    <row r="78" spans="1:44" x14ac:dyDescent="0.25">
      <c r="A78" s="3"/>
      <c r="B78" s="3"/>
      <c r="C78" s="3"/>
      <c r="D78" s="20">
        <f t="shared" si="4"/>
        <v>36</v>
      </c>
      <c r="E78" s="50"/>
      <c r="F78" s="56"/>
      <c r="G78" s="89"/>
      <c r="H78" s="57" t="s">
        <v>144</v>
      </c>
      <c r="I78" s="58"/>
      <c r="J78" s="104"/>
      <c r="K78" s="59" t="str">
        <f t="shared" si="5"/>
        <v/>
      </c>
      <c r="L78" s="17" t="str">
        <f t="shared" si="8"/>
        <v/>
      </c>
      <c r="M78" s="6"/>
      <c r="N78" s="39"/>
      <c r="O78" s="99"/>
      <c r="P78" s="3" t="str">
        <f t="shared" si="6"/>
        <v/>
      </c>
      <c r="Q78" s="3" t="str">
        <f t="shared" si="7"/>
        <v/>
      </c>
      <c r="R78" s="22"/>
      <c r="S78" s="97"/>
      <c r="T78" s="22"/>
      <c r="U78" s="22"/>
      <c r="V78" s="22" t="s">
        <v>43</v>
      </c>
      <c r="W78" s="22">
        <v>3</v>
      </c>
      <c r="X78" s="22" t="s">
        <v>112</v>
      </c>
      <c r="Y78" s="22"/>
      <c r="Z78" s="22"/>
      <c r="AA78" s="22"/>
      <c r="AB78" s="22"/>
      <c r="AC78" s="22"/>
      <c r="AD78" s="22"/>
      <c r="AE78" s="22"/>
      <c r="AF78" s="22"/>
      <c r="AG78" s="22"/>
      <c r="AH78" s="22"/>
      <c r="AI78" s="22"/>
      <c r="AJ78" s="22"/>
      <c r="AK78" s="22"/>
      <c r="AL78" s="22"/>
      <c r="AM78" s="22"/>
      <c r="AN78" s="22"/>
      <c r="AO78" s="22"/>
      <c r="AP78" s="22"/>
      <c r="AQ78" s="22"/>
      <c r="AR78" s="22"/>
    </row>
    <row r="79" spans="1:44" x14ac:dyDescent="0.25">
      <c r="A79" s="3"/>
      <c r="B79" s="3"/>
      <c r="C79" s="3"/>
      <c r="D79" s="20">
        <f t="shared" si="4"/>
        <v>37</v>
      </c>
      <c r="E79" s="50"/>
      <c r="F79" s="56"/>
      <c r="G79" s="89"/>
      <c r="H79" s="57" t="s">
        <v>144</v>
      </c>
      <c r="I79" s="58"/>
      <c r="J79" s="104"/>
      <c r="K79" s="59" t="str">
        <f t="shared" si="5"/>
        <v/>
      </c>
      <c r="L79" s="17" t="str">
        <f t="shared" si="8"/>
        <v/>
      </c>
      <c r="M79" s="6"/>
      <c r="N79" s="39"/>
      <c r="O79" s="99"/>
      <c r="P79" s="3" t="str">
        <f t="shared" si="6"/>
        <v/>
      </c>
      <c r="Q79" s="3" t="str">
        <f t="shared" si="7"/>
        <v/>
      </c>
      <c r="R79" s="22"/>
      <c r="S79" s="97"/>
      <c r="T79" s="22"/>
      <c r="U79" s="22"/>
      <c r="V79" s="22" t="s">
        <v>44</v>
      </c>
      <c r="W79" s="22">
        <v>3</v>
      </c>
      <c r="X79" s="22" t="s">
        <v>112</v>
      </c>
      <c r="Y79" s="22"/>
      <c r="Z79" s="22"/>
      <c r="AA79" s="22"/>
      <c r="AB79" s="22"/>
      <c r="AC79" s="22"/>
      <c r="AD79" s="22"/>
      <c r="AE79" s="22"/>
      <c r="AF79" s="22"/>
      <c r="AG79" s="22"/>
      <c r="AH79" s="22"/>
      <c r="AI79" s="22"/>
      <c r="AJ79" s="22"/>
      <c r="AK79" s="22"/>
      <c r="AL79" s="22"/>
      <c r="AM79" s="22"/>
      <c r="AN79" s="22"/>
      <c r="AO79" s="22"/>
      <c r="AP79" s="22"/>
      <c r="AQ79" s="22"/>
      <c r="AR79" s="22"/>
    </row>
    <row r="80" spans="1:44" x14ac:dyDescent="0.25">
      <c r="A80" s="3"/>
      <c r="B80" s="3"/>
      <c r="C80" s="3"/>
      <c r="D80" s="20">
        <f t="shared" si="4"/>
        <v>38</v>
      </c>
      <c r="E80" s="50"/>
      <c r="F80" s="56"/>
      <c r="G80" s="89"/>
      <c r="H80" s="57" t="s">
        <v>144</v>
      </c>
      <c r="I80" s="58"/>
      <c r="J80" s="104"/>
      <c r="K80" s="59" t="str">
        <f t="shared" si="5"/>
        <v/>
      </c>
      <c r="L80" s="17" t="str">
        <f t="shared" si="8"/>
        <v/>
      </c>
      <c r="M80" s="6"/>
      <c r="N80" s="39"/>
      <c r="O80" s="99"/>
      <c r="P80" s="3" t="str">
        <f t="shared" si="6"/>
        <v/>
      </c>
      <c r="Q80" s="3" t="str">
        <f t="shared" si="7"/>
        <v/>
      </c>
      <c r="R80" s="22"/>
      <c r="S80" s="97"/>
      <c r="T80" s="22"/>
      <c r="U80" s="22"/>
      <c r="V80" s="22" t="s">
        <v>23</v>
      </c>
      <c r="W80" s="22">
        <v>4</v>
      </c>
      <c r="X80" s="22" t="s">
        <v>112</v>
      </c>
      <c r="Y80" s="22"/>
      <c r="Z80" s="22"/>
      <c r="AA80" s="22"/>
      <c r="AB80" s="22"/>
      <c r="AC80" s="22"/>
      <c r="AD80" s="22"/>
      <c r="AE80" s="22"/>
      <c r="AF80" s="22"/>
      <c r="AG80" s="22"/>
      <c r="AH80" s="22"/>
      <c r="AI80" s="22"/>
      <c r="AJ80" s="22"/>
      <c r="AK80" s="22"/>
      <c r="AL80" s="22"/>
      <c r="AM80" s="22"/>
      <c r="AN80" s="22"/>
      <c r="AO80" s="22"/>
      <c r="AP80" s="22"/>
      <c r="AQ80" s="22"/>
      <c r="AR80" s="22"/>
    </row>
    <row r="81" spans="1:44" x14ac:dyDescent="0.25">
      <c r="A81" s="3"/>
      <c r="B81" s="3"/>
      <c r="C81" s="3"/>
      <c r="D81" s="20">
        <f t="shared" si="4"/>
        <v>39</v>
      </c>
      <c r="E81" s="50"/>
      <c r="F81" s="56"/>
      <c r="G81" s="89"/>
      <c r="H81" s="57" t="s">
        <v>144</v>
      </c>
      <c r="I81" s="58"/>
      <c r="J81" s="104"/>
      <c r="K81" s="59" t="str">
        <f t="shared" si="5"/>
        <v/>
      </c>
      <c r="L81" s="17" t="str">
        <f t="shared" si="8"/>
        <v/>
      </c>
      <c r="M81" s="6"/>
      <c r="N81" s="39"/>
      <c r="O81" s="99"/>
      <c r="P81" s="3" t="str">
        <f t="shared" si="6"/>
        <v/>
      </c>
      <c r="Q81" s="3" t="str">
        <f t="shared" si="7"/>
        <v/>
      </c>
      <c r="R81" s="22"/>
      <c r="S81" s="97"/>
      <c r="T81" s="22"/>
      <c r="U81" s="22"/>
      <c r="V81" s="22" t="s">
        <v>45</v>
      </c>
      <c r="W81" s="22">
        <v>4</v>
      </c>
      <c r="X81" s="22" t="s">
        <v>112</v>
      </c>
      <c r="Y81" s="22"/>
      <c r="Z81" s="22"/>
      <c r="AA81" s="22"/>
      <c r="AB81" s="22"/>
      <c r="AC81" s="22"/>
      <c r="AD81" s="22"/>
      <c r="AE81" s="22"/>
      <c r="AF81" s="22"/>
      <c r="AG81" s="22"/>
      <c r="AH81" s="22"/>
      <c r="AI81" s="22"/>
      <c r="AJ81" s="22"/>
      <c r="AK81" s="22"/>
      <c r="AL81" s="22"/>
      <c r="AM81" s="22"/>
      <c r="AN81" s="22"/>
      <c r="AO81" s="22"/>
      <c r="AP81" s="22"/>
      <c r="AQ81" s="22"/>
      <c r="AR81" s="22"/>
    </row>
    <row r="82" spans="1:44" x14ac:dyDescent="0.25">
      <c r="A82" s="3"/>
      <c r="B82" s="3"/>
      <c r="C82" s="3"/>
      <c r="D82" s="20">
        <f t="shared" si="4"/>
        <v>40</v>
      </c>
      <c r="E82" s="50"/>
      <c r="F82" s="56"/>
      <c r="G82" s="89"/>
      <c r="H82" s="57" t="s">
        <v>144</v>
      </c>
      <c r="I82" s="58"/>
      <c r="J82" s="104"/>
      <c r="K82" s="59" t="str">
        <f t="shared" si="5"/>
        <v/>
      </c>
      <c r="L82" s="17" t="str">
        <f t="shared" si="8"/>
        <v/>
      </c>
      <c r="M82" s="6"/>
      <c r="N82" s="39"/>
      <c r="O82" s="99"/>
      <c r="P82" s="3" t="str">
        <f t="shared" si="6"/>
        <v/>
      </c>
      <c r="Q82" s="3" t="str">
        <f t="shared" si="7"/>
        <v/>
      </c>
      <c r="R82" s="22"/>
      <c r="S82" s="97"/>
      <c r="T82" s="22"/>
      <c r="U82" s="22"/>
      <c r="V82" s="22" t="s">
        <v>46</v>
      </c>
      <c r="W82" s="22">
        <v>4</v>
      </c>
      <c r="X82" s="22" t="s">
        <v>112</v>
      </c>
      <c r="Y82" s="22"/>
      <c r="Z82" s="22"/>
      <c r="AA82" s="22"/>
      <c r="AB82" s="22"/>
      <c r="AC82" s="22"/>
      <c r="AD82" s="22"/>
      <c r="AE82" s="22"/>
      <c r="AF82" s="22"/>
      <c r="AG82" s="22"/>
      <c r="AH82" s="22"/>
      <c r="AI82" s="22"/>
      <c r="AJ82" s="22"/>
      <c r="AK82" s="22"/>
      <c r="AL82" s="22"/>
      <c r="AM82" s="22"/>
      <c r="AN82" s="22"/>
      <c r="AO82" s="22"/>
      <c r="AP82" s="22"/>
      <c r="AQ82" s="22"/>
      <c r="AR82" s="22"/>
    </row>
    <row r="83" spans="1:44" x14ac:dyDescent="0.25">
      <c r="A83" s="3"/>
      <c r="B83" s="3"/>
      <c r="C83" s="3"/>
      <c r="D83" s="20">
        <f t="shared" si="4"/>
        <v>41</v>
      </c>
      <c r="E83" s="50"/>
      <c r="F83" s="56"/>
      <c r="G83" s="89"/>
      <c r="H83" s="57" t="s">
        <v>144</v>
      </c>
      <c r="I83" s="58"/>
      <c r="J83" s="104"/>
      <c r="K83" s="59" t="str">
        <f t="shared" si="5"/>
        <v/>
      </c>
      <c r="L83" s="17" t="str">
        <f t="shared" si="8"/>
        <v/>
      </c>
      <c r="M83" s="6"/>
      <c r="N83" s="39"/>
      <c r="O83" s="99"/>
      <c r="P83" s="3" t="str">
        <f t="shared" si="6"/>
        <v/>
      </c>
      <c r="Q83" s="3" t="str">
        <f t="shared" si="7"/>
        <v/>
      </c>
      <c r="R83" s="22"/>
      <c r="S83" s="97"/>
      <c r="T83" s="22"/>
      <c r="U83" s="22"/>
      <c r="V83" s="22" t="s">
        <v>47</v>
      </c>
      <c r="W83" s="22">
        <v>3</v>
      </c>
      <c r="X83" s="22" t="s">
        <v>112</v>
      </c>
      <c r="Y83" s="22"/>
      <c r="Z83" s="22"/>
      <c r="AA83" s="22"/>
      <c r="AB83" s="22"/>
      <c r="AC83" s="22"/>
      <c r="AD83" s="22"/>
      <c r="AE83" s="22"/>
      <c r="AF83" s="22"/>
      <c r="AG83" s="22"/>
      <c r="AH83" s="22"/>
      <c r="AI83" s="22"/>
      <c r="AJ83" s="22"/>
      <c r="AK83" s="22"/>
      <c r="AL83" s="22"/>
      <c r="AM83" s="22"/>
      <c r="AN83" s="22"/>
      <c r="AO83" s="22"/>
      <c r="AP83" s="22"/>
      <c r="AQ83" s="22"/>
      <c r="AR83" s="22"/>
    </row>
    <row r="84" spans="1:44" x14ac:dyDescent="0.25">
      <c r="A84" s="3"/>
      <c r="B84" s="3"/>
      <c r="C84" s="3"/>
      <c r="D84" s="20">
        <f t="shared" si="4"/>
        <v>42</v>
      </c>
      <c r="E84" s="50"/>
      <c r="F84" s="56"/>
      <c r="G84" s="89"/>
      <c r="H84" s="57" t="s">
        <v>144</v>
      </c>
      <c r="I84" s="58"/>
      <c r="J84" s="104"/>
      <c r="K84" s="59" t="str">
        <f t="shared" si="5"/>
        <v/>
      </c>
      <c r="L84" s="17" t="str">
        <f t="shared" si="8"/>
        <v/>
      </c>
      <c r="M84" s="6"/>
      <c r="N84" s="39"/>
      <c r="O84" s="99"/>
      <c r="P84" s="3" t="str">
        <f t="shared" si="6"/>
        <v/>
      </c>
      <c r="Q84" s="3" t="str">
        <f t="shared" si="7"/>
        <v/>
      </c>
      <c r="R84" s="22"/>
      <c r="S84" s="97"/>
      <c r="T84" s="22"/>
      <c r="U84" s="22"/>
      <c r="V84" s="22" t="s">
        <v>24</v>
      </c>
      <c r="W84" s="22">
        <v>4</v>
      </c>
      <c r="X84" s="22" t="s">
        <v>112</v>
      </c>
      <c r="Y84" s="22"/>
      <c r="Z84" s="22"/>
      <c r="AA84" s="22"/>
      <c r="AB84" s="22"/>
      <c r="AC84" s="22"/>
      <c r="AD84" s="22"/>
      <c r="AE84" s="22"/>
      <c r="AF84" s="22"/>
      <c r="AG84" s="22"/>
      <c r="AH84" s="22"/>
      <c r="AI84" s="22"/>
      <c r="AJ84" s="22"/>
      <c r="AK84" s="22"/>
      <c r="AL84" s="22"/>
      <c r="AM84" s="22"/>
      <c r="AN84" s="22"/>
      <c r="AO84" s="22"/>
      <c r="AP84" s="22"/>
      <c r="AQ84" s="22"/>
      <c r="AR84" s="22"/>
    </row>
    <row r="85" spans="1:44" x14ac:dyDescent="0.25">
      <c r="A85" s="3"/>
      <c r="B85" s="3"/>
      <c r="C85" s="3"/>
      <c r="D85" s="20">
        <f t="shared" si="4"/>
        <v>43</v>
      </c>
      <c r="E85" s="50"/>
      <c r="F85" s="56"/>
      <c r="G85" s="89"/>
      <c r="H85" s="57" t="s">
        <v>144</v>
      </c>
      <c r="I85" s="58"/>
      <c r="J85" s="104"/>
      <c r="K85" s="59" t="str">
        <f t="shared" si="5"/>
        <v/>
      </c>
      <c r="L85" s="17" t="str">
        <f t="shared" si="8"/>
        <v/>
      </c>
      <c r="M85" s="6"/>
      <c r="N85" s="39"/>
      <c r="O85" s="99"/>
      <c r="P85" s="3" t="str">
        <f t="shared" si="6"/>
        <v/>
      </c>
      <c r="Q85" s="3" t="str">
        <f t="shared" si="7"/>
        <v/>
      </c>
      <c r="R85" s="22"/>
      <c r="S85" s="97"/>
      <c r="T85" s="22"/>
      <c r="U85" s="22"/>
      <c r="V85" s="22" t="s">
        <v>48</v>
      </c>
      <c r="W85" s="22">
        <v>3</v>
      </c>
      <c r="X85" s="22" t="s">
        <v>112</v>
      </c>
      <c r="Y85" s="22"/>
      <c r="Z85" s="22"/>
      <c r="AA85" s="22"/>
      <c r="AB85" s="22"/>
      <c r="AC85" s="22"/>
      <c r="AD85" s="22"/>
      <c r="AE85" s="22"/>
      <c r="AF85" s="22"/>
      <c r="AG85" s="22"/>
      <c r="AH85" s="22"/>
      <c r="AI85" s="22"/>
      <c r="AJ85" s="22"/>
      <c r="AK85" s="22"/>
      <c r="AL85" s="22"/>
      <c r="AM85" s="22"/>
      <c r="AN85" s="22"/>
      <c r="AO85" s="22"/>
      <c r="AP85" s="22"/>
      <c r="AQ85" s="22"/>
      <c r="AR85" s="22"/>
    </row>
    <row r="86" spans="1:44" x14ac:dyDescent="0.25">
      <c r="A86" s="3"/>
      <c r="B86" s="3"/>
      <c r="C86" s="3"/>
      <c r="D86" s="20">
        <f t="shared" si="4"/>
        <v>44</v>
      </c>
      <c r="E86" s="50"/>
      <c r="F86" s="56"/>
      <c r="G86" s="89"/>
      <c r="H86" s="57" t="s">
        <v>144</v>
      </c>
      <c r="I86" s="58"/>
      <c r="J86" s="104"/>
      <c r="K86" s="59" t="str">
        <f t="shared" si="5"/>
        <v/>
      </c>
      <c r="L86" s="17" t="str">
        <f t="shared" si="8"/>
        <v/>
      </c>
      <c r="M86" s="6"/>
      <c r="N86" s="39"/>
      <c r="O86" s="99"/>
      <c r="P86" s="3" t="str">
        <f t="shared" si="6"/>
        <v/>
      </c>
      <c r="Q86" s="3" t="str">
        <f t="shared" si="7"/>
        <v/>
      </c>
      <c r="R86" s="22"/>
      <c r="S86" s="97"/>
      <c r="T86" s="22"/>
      <c r="U86" s="22"/>
      <c r="V86" s="22" t="s">
        <v>49</v>
      </c>
      <c r="W86" s="22">
        <v>3</v>
      </c>
      <c r="X86" s="22" t="s">
        <v>112</v>
      </c>
      <c r="Y86" s="22"/>
      <c r="Z86" s="22"/>
      <c r="AA86" s="22"/>
      <c r="AB86" s="22"/>
      <c r="AC86" s="22"/>
      <c r="AD86" s="22"/>
      <c r="AE86" s="22"/>
      <c r="AF86" s="22"/>
      <c r="AG86" s="22"/>
      <c r="AH86" s="22"/>
      <c r="AI86" s="22"/>
      <c r="AJ86" s="22"/>
      <c r="AK86" s="22"/>
      <c r="AL86" s="22"/>
      <c r="AM86" s="22"/>
      <c r="AN86" s="22"/>
      <c r="AO86" s="22"/>
      <c r="AP86" s="22"/>
      <c r="AQ86" s="22"/>
      <c r="AR86" s="22"/>
    </row>
    <row r="87" spans="1:44" x14ac:dyDescent="0.25">
      <c r="A87" s="3"/>
      <c r="B87" s="3"/>
      <c r="C87" s="3"/>
      <c r="D87" s="20">
        <f t="shared" si="4"/>
        <v>45</v>
      </c>
      <c r="E87" s="50"/>
      <c r="F87" s="56"/>
      <c r="G87" s="89"/>
      <c r="H87" s="57" t="s">
        <v>144</v>
      </c>
      <c r="I87" s="58"/>
      <c r="J87" s="104"/>
      <c r="K87" s="59" t="str">
        <f t="shared" si="5"/>
        <v/>
      </c>
      <c r="L87" s="17" t="str">
        <f t="shared" si="8"/>
        <v/>
      </c>
      <c r="M87" s="6"/>
      <c r="N87" s="39"/>
      <c r="O87" s="99"/>
      <c r="P87" s="3" t="str">
        <f t="shared" si="6"/>
        <v/>
      </c>
      <c r="Q87" s="3" t="str">
        <f t="shared" si="7"/>
        <v/>
      </c>
      <c r="R87" s="22"/>
      <c r="S87" s="97"/>
      <c r="T87" s="22"/>
      <c r="U87" s="22"/>
      <c r="V87" s="22" t="s">
        <v>53</v>
      </c>
      <c r="W87" s="22">
        <v>3</v>
      </c>
      <c r="X87" s="22" t="s">
        <v>113</v>
      </c>
      <c r="Y87" s="22"/>
      <c r="Z87" s="22"/>
      <c r="AA87" s="22"/>
      <c r="AB87" s="22"/>
      <c r="AC87" s="22"/>
      <c r="AD87" s="22"/>
      <c r="AE87" s="22"/>
      <c r="AF87" s="22"/>
      <c r="AG87" s="22"/>
      <c r="AH87" s="22"/>
      <c r="AI87" s="22"/>
      <c r="AJ87" s="22"/>
      <c r="AK87" s="22"/>
      <c r="AL87" s="22"/>
      <c r="AM87" s="22"/>
      <c r="AN87" s="22"/>
      <c r="AO87" s="22"/>
      <c r="AP87" s="22"/>
      <c r="AQ87" s="22"/>
      <c r="AR87" s="22"/>
    </row>
    <row r="88" spans="1:44" x14ac:dyDescent="0.25">
      <c r="A88" s="3"/>
      <c r="B88" s="3"/>
      <c r="C88" s="3"/>
      <c r="D88" s="20">
        <f t="shared" si="4"/>
        <v>46</v>
      </c>
      <c r="E88" s="50"/>
      <c r="F88" s="56"/>
      <c r="G88" s="89"/>
      <c r="H88" s="57" t="s">
        <v>144</v>
      </c>
      <c r="I88" s="58"/>
      <c r="J88" s="104"/>
      <c r="K88" s="59" t="str">
        <f t="shared" si="5"/>
        <v/>
      </c>
      <c r="L88" s="17" t="str">
        <f t="shared" si="8"/>
        <v/>
      </c>
      <c r="M88" s="6"/>
      <c r="N88" s="39"/>
      <c r="O88" s="99"/>
      <c r="P88" s="3" t="str">
        <f t="shared" si="6"/>
        <v/>
      </c>
      <c r="Q88" s="3" t="str">
        <f t="shared" si="7"/>
        <v/>
      </c>
      <c r="R88" s="22"/>
      <c r="S88" s="97"/>
      <c r="T88" s="22"/>
      <c r="U88" s="22"/>
      <c r="V88" s="22" t="s">
        <v>54</v>
      </c>
      <c r="W88" s="22">
        <v>3</v>
      </c>
      <c r="X88" s="22" t="s">
        <v>113</v>
      </c>
      <c r="Y88" s="22"/>
      <c r="Z88" s="22"/>
      <c r="AA88" s="22"/>
      <c r="AB88" s="22"/>
      <c r="AC88" s="22"/>
      <c r="AD88" s="22"/>
      <c r="AE88" s="22"/>
      <c r="AF88" s="22"/>
      <c r="AG88" s="22"/>
      <c r="AH88" s="22"/>
      <c r="AI88" s="22"/>
      <c r="AJ88" s="22"/>
      <c r="AK88" s="22"/>
      <c r="AL88" s="22"/>
      <c r="AM88" s="22"/>
      <c r="AN88" s="22"/>
      <c r="AO88" s="22"/>
      <c r="AP88" s="22"/>
      <c r="AQ88" s="22"/>
      <c r="AR88" s="22"/>
    </row>
    <row r="89" spans="1:44" x14ac:dyDescent="0.25">
      <c r="A89" s="3"/>
      <c r="B89" s="3"/>
      <c r="C89" s="3"/>
      <c r="D89" s="20">
        <f t="shared" si="4"/>
        <v>47</v>
      </c>
      <c r="E89" s="50"/>
      <c r="F89" s="56"/>
      <c r="G89" s="89"/>
      <c r="H89" s="57" t="s">
        <v>144</v>
      </c>
      <c r="I89" s="58"/>
      <c r="J89" s="104"/>
      <c r="K89" s="59" t="str">
        <f t="shared" si="5"/>
        <v/>
      </c>
      <c r="L89" s="17" t="str">
        <f t="shared" si="8"/>
        <v/>
      </c>
      <c r="M89" s="6"/>
      <c r="N89" s="39"/>
      <c r="O89" s="99"/>
      <c r="P89" s="3" t="str">
        <f t="shared" si="6"/>
        <v/>
      </c>
      <c r="Q89" s="3" t="str">
        <f t="shared" si="7"/>
        <v/>
      </c>
      <c r="R89" s="22"/>
      <c r="S89" s="97"/>
      <c r="T89" s="22"/>
      <c r="U89" s="22"/>
      <c r="V89" s="22" t="s">
        <v>55</v>
      </c>
      <c r="W89" s="22">
        <v>3</v>
      </c>
      <c r="X89" s="22" t="s">
        <v>113</v>
      </c>
      <c r="Y89" s="22"/>
      <c r="Z89" s="22"/>
      <c r="AA89" s="22"/>
      <c r="AB89" s="22"/>
      <c r="AC89" s="22"/>
      <c r="AD89" s="22"/>
      <c r="AE89" s="22"/>
      <c r="AF89" s="22"/>
      <c r="AG89" s="22"/>
      <c r="AH89" s="22"/>
      <c r="AI89" s="22"/>
      <c r="AJ89" s="22"/>
      <c r="AK89" s="22"/>
      <c r="AL89" s="22"/>
      <c r="AM89" s="22"/>
      <c r="AN89" s="22"/>
      <c r="AO89" s="22"/>
      <c r="AP89" s="22"/>
      <c r="AQ89" s="22"/>
      <c r="AR89" s="22"/>
    </row>
    <row r="90" spans="1:44" x14ac:dyDescent="0.25">
      <c r="A90" s="3"/>
      <c r="B90" s="3"/>
      <c r="C90" s="3"/>
      <c r="D90" s="20">
        <f t="shared" si="4"/>
        <v>48</v>
      </c>
      <c r="E90" s="50"/>
      <c r="F90" s="56"/>
      <c r="G90" s="89"/>
      <c r="H90" s="57" t="s">
        <v>144</v>
      </c>
      <c r="I90" s="58"/>
      <c r="J90" s="104"/>
      <c r="K90" s="59" t="str">
        <f t="shared" si="5"/>
        <v/>
      </c>
      <c r="L90" s="17" t="str">
        <f t="shared" si="8"/>
        <v/>
      </c>
      <c r="M90" s="6"/>
      <c r="N90" s="39"/>
      <c r="O90" s="99"/>
      <c r="P90" s="3" t="str">
        <f t="shared" si="6"/>
        <v/>
      </c>
      <c r="Q90" s="3" t="str">
        <f t="shared" si="7"/>
        <v/>
      </c>
      <c r="R90" s="22"/>
      <c r="S90" s="97"/>
      <c r="T90" s="22"/>
      <c r="U90" s="22"/>
      <c r="V90" s="22" t="s">
        <v>56</v>
      </c>
      <c r="W90" s="22">
        <v>3</v>
      </c>
      <c r="X90" s="22" t="s">
        <v>113</v>
      </c>
      <c r="Y90" s="22"/>
      <c r="Z90" s="22"/>
      <c r="AA90" s="22"/>
      <c r="AB90" s="22"/>
      <c r="AC90" s="22"/>
      <c r="AD90" s="22"/>
      <c r="AE90" s="22"/>
      <c r="AF90" s="22"/>
      <c r="AG90" s="22"/>
      <c r="AH90" s="22"/>
      <c r="AI90" s="22"/>
      <c r="AJ90" s="22"/>
      <c r="AK90" s="22"/>
      <c r="AL90" s="22"/>
      <c r="AM90" s="22"/>
      <c r="AN90" s="22"/>
      <c r="AO90" s="22"/>
      <c r="AP90" s="22"/>
      <c r="AQ90" s="22"/>
      <c r="AR90" s="22"/>
    </row>
    <row r="91" spans="1:44" x14ac:dyDescent="0.25">
      <c r="A91" s="3"/>
      <c r="B91" s="3"/>
      <c r="C91" s="3"/>
      <c r="D91" s="20">
        <f t="shared" si="4"/>
        <v>49</v>
      </c>
      <c r="E91" s="50"/>
      <c r="F91" s="56"/>
      <c r="G91" s="89"/>
      <c r="H91" s="57" t="s">
        <v>144</v>
      </c>
      <c r="I91" s="58"/>
      <c r="J91" s="104"/>
      <c r="K91" s="59" t="str">
        <f t="shared" si="5"/>
        <v/>
      </c>
      <c r="L91" s="17" t="str">
        <f t="shared" si="8"/>
        <v/>
      </c>
      <c r="M91" s="6"/>
      <c r="N91" s="39"/>
      <c r="O91" s="99"/>
      <c r="P91" s="3" t="str">
        <f t="shared" si="6"/>
        <v/>
      </c>
      <c r="Q91" s="3" t="str">
        <f t="shared" si="7"/>
        <v/>
      </c>
      <c r="R91" s="22"/>
      <c r="S91" s="97"/>
      <c r="T91" s="22"/>
      <c r="U91" s="22"/>
      <c r="V91" s="22" t="s">
        <v>57</v>
      </c>
      <c r="W91" s="22">
        <v>3</v>
      </c>
      <c r="X91" s="22" t="s">
        <v>113</v>
      </c>
      <c r="Y91" s="22"/>
      <c r="Z91" s="22"/>
      <c r="AA91" s="22"/>
      <c r="AB91" s="22"/>
      <c r="AC91" s="22"/>
      <c r="AD91" s="22"/>
      <c r="AE91" s="22"/>
      <c r="AF91" s="22"/>
      <c r="AG91" s="22"/>
      <c r="AH91" s="22"/>
      <c r="AI91" s="22"/>
      <c r="AJ91" s="22"/>
      <c r="AK91" s="22"/>
      <c r="AL91" s="22"/>
      <c r="AM91" s="22"/>
      <c r="AN91" s="22"/>
      <c r="AO91" s="22"/>
      <c r="AP91" s="22"/>
      <c r="AQ91" s="22"/>
      <c r="AR91" s="22"/>
    </row>
    <row r="92" spans="1:44" x14ac:dyDescent="0.25">
      <c r="A92" s="3"/>
      <c r="B92" s="3"/>
      <c r="C92" s="3"/>
      <c r="D92" s="20">
        <f t="shared" si="4"/>
        <v>50</v>
      </c>
      <c r="E92" s="50"/>
      <c r="F92" s="56"/>
      <c r="G92" s="89"/>
      <c r="H92" s="57" t="s">
        <v>144</v>
      </c>
      <c r="I92" s="58"/>
      <c r="J92" s="106"/>
      <c r="K92" s="59" t="str">
        <f t="shared" si="5"/>
        <v/>
      </c>
      <c r="L92" s="17" t="str">
        <f t="shared" si="8"/>
        <v/>
      </c>
      <c r="M92" s="6"/>
      <c r="N92" s="39"/>
      <c r="O92" s="99"/>
      <c r="P92" s="3" t="str">
        <f t="shared" si="6"/>
        <v/>
      </c>
      <c r="Q92" s="3" t="str">
        <f t="shared" si="7"/>
        <v/>
      </c>
      <c r="R92" s="22"/>
      <c r="S92" s="97"/>
      <c r="T92" s="22"/>
      <c r="U92" s="22"/>
      <c r="V92" s="22" t="s">
        <v>58</v>
      </c>
      <c r="W92" s="22">
        <v>4</v>
      </c>
      <c r="X92" s="22" t="s">
        <v>113</v>
      </c>
      <c r="Y92" s="22"/>
      <c r="Z92" s="22"/>
      <c r="AA92" s="22"/>
      <c r="AB92" s="22"/>
      <c r="AC92" s="22"/>
      <c r="AD92" s="22"/>
      <c r="AE92" s="22"/>
      <c r="AF92" s="22"/>
      <c r="AG92" s="22"/>
      <c r="AH92" s="22"/>
      <c r="AI92" s="22"/>
      <c r="AJ92" s="22"/>
      <c r="AK92" s="22"/>
      <c r="AL92" s="22"/>
      <c r="AM92" s="22"/>
      <c r="AN92" s="22"/>
      <c r="AO92" s="22"/>
      <c r="AP92" s="22"/>
      <c r="AQ92" s="22"/>
      <c r="AR92" s="22"/>
    </row>
    <row r="93" spans="1:44" x14ac:dyDescent="0.25">
      <c r="A93" s="3"/>
      <c r="B93" s="3"/>
      <c r="C93" s="3"/>
      <c r="D93" s="20">
        <f t="shared" si="4"/>
        <v>51</v>
      </c>
      <c r="E93" s="50"/>
      <c r="F93" s="56"/>
      <c r="G93" s="89"/>
      <c r="H93" s="57" t="s">
        <v>144</v>
      </c>
      <c r="I93" s="58"/>
      <c r="J93" s="106"/>
      <c r="K93" s="59" t="str">
        <f t="shared" si="5"/>
        <v/>
      </c>
      <c r="L93" s="17" t="str">
        <f t="shared" si="8"/>
        <v/>
      </c>
      <c r="M93" s="6"/>
      <c r="N93" s="39"/>
      <c r="O93" s="99"/>
      <c r="P93" s="3" t="str">
        <f t="shared" si="6"/>
        <v/>
      </c>
      <c r="Q93" s="3" t="str">
        <f t="shared" si="7"/>
        <v/>
      </c>
      <c r="R93" s="22"/>
      <c r="S93" s="97"/>
      <c r="T93" s="22"/>
      <c r="U93" s="22"/>
      <c r="V93" s="22" t="s">
        <v>59</v>
      </c>
      <c r="W93" s="22">
        <v>4</v>
      </c>
      <c r="X93" s="22" t="s">
        <v>113</v>
      </c>
      <c r="Y93" s="22"/>
      <c r="Z93" s="22"/>
      <c r="AA93" s="22"/>
      <c r="AB93" s="22"/>
      <c r="AC93" s="22"/>
      <c r="AD93" s="22"/>
      <c r="AE93" s="22"/>
      <c r="AF93" s="22"/>
      <c r="AG93" s="22"/>
      <c r="AH93" s="22"/>
      <c r="AI93" s="22"/>
      <c r="AJ93" s="22"/>
      <c r="AK93" s="22"/>
      <c r="AL93" s="22"/>
      <c r="AM93" s="22"/>
      <c r="AN93" s="22"/>
      <c r="AO93" s="22"/>
      <c r="AP93" s="22"/>
      <c r="AQ93" s="22"/>
      <c r="AR93" s="22"/>
    </row>
    <row r="94" spans="1:44" x14ac:dyDescent="0.25">
      <c r="A94" s="3"/>
      <c r="B94" s="3"/>
      <c r="C94" s="3"/>
      <c r="D94" s="20">
        <f t="shared" si="4"/>
        <v>52</v>
      </c>
      <c r="E94" s="50"/>
      <c r="F94" s="56"/>
      <c r="G94" s="89"/>
      <c r="H94" s="57" t="s">
        <v>144</v>
      </c>
      <c r="I94" s="58"/>
      <c r="J94" s="106"/>
      <c r="K94" s="59" t="str">
        <f t="shared" si="5"/>
        <v/>
      </c>
      <c r="L94" s="17" t="str">
        <f t="shared" si="8"/>
        <v/>
      </c>
      <c r="M94" s="6"/>
      <c r="N94" s="39"/>
      <c r="O94" s="99"/>
      <c r="P94" s="3" t="str">
        <f t="shared" si="6"/>
        <v/>
      </c>
      <c r="Q94" s="3" t="str">
        <f t="shared" si="7"/>
        <v/>
      </c>
      <c r="R94" s="22"/>
      <c r="S94" s="97"/>
      <c r="T94" s="22"/>
      <c r="U94" s="22"/>
      <c r="V94" s="22" t="s">
        <v>60</v>
      </c>
      <c r="W94" s="22">
        <v>4</v>
      </c>
      <c r="X94" s="22" t="s">
        <v>113</v>
      </c>
      <c r="Y94" s="22"/>
      <c r="Z94" s="22"/>
      <c r="AA94" s="22"/>
      <c r="AB94" s="22"/>
      <c r="AC94" s="22"/>
      <c r="AD94" s="22"/>
      <c r="AE94" s="22"/>
      <c r="AF94" s="22"/>
      <c r="AG94" s="22"/>
      <c r="AH94" s="22"/>
      <c r="AI94" s="22"/>
      <c r="AJ94" s="22"/>
      <c r="AK94" s="22"/>
      <c r="AL94" s="22"/>
      <c r="AM94" s="22"/>
      <c r="AN94" s="22"/>
      <c r="AO94" s="22"/>
      <c r="AP94" s="22"/>
      <c r="AQ94" s="22"/>
      <c r="AR94" s="22"/>
    </row>
    <row r="95" spans="1:44" x14ac:dyDescent="0.25">
      <c r="A95" s="3"/>
      <c r="B95" s="3"/>
      <c r="C95" s="3"/>
      <c r="D95" s="20">
        <f t="shared" si="4"/>
        <v>53</v>
      </c>
      <c r="E95" s="50"/>
      <c r="F95" s="56"/>
      <c r="G95" s="89"/>
      <c r="H95" s="57" t="s">
        <v>144</v>
      </c>
      <c r="I95" s="58"/>
      <c r="J95" s="106"/>
      <c r="K95" s="59" t="str">
        <f t="shared" si="5"/>
        <v/>
      </c>
      <c r="L95" s="17" t="str">
        <f t="shared" si="8"/>
        <v/>
      </c>
      <c r="M95" s="6"/>
      <c r="N95" s="39"/>
      <c r="O95" s="99"/>
      <c r="P95" s="3" t="str">
        <f t="shared" si="6"/>
        <v/>
      </c>
      <c r="Q95" s="3" t="str">
        <f t="shared" si="7"/>
        <v/>
      </c>
      <c r="R95" s="22"/>
      <c r="S95" s="97"/>
      <c r="T95" s="22"/>
      <c r="U95" s="22"/>
      <c r="V95" s="22" t="s">
        <v>61</v>
      </c>
      <c r="W95" s="22">
        <v>5</v>
      </c>
      <c r="X95" s="22" t="s">
        <v>113</v>
      </c>
      <c r="Y95" s="22"/>
      <c r="Z95" s="22"/>
      <c r="AA95" s="22"/>
      <c r="AB95" s="22"/>
      <c r="AC95" s="22"/>
      <c r="AD95" s="22"/>
      <c r="AE95" s="22"/>
      <c r="AF95" s="22"/>
      <c r="AG95" s="22"/>
      <c r="AH95" s="22"/>
      <c r="AI95" s="22"/>
      <c r="AJ95" s="22"/>
      <c r="AK95" s="22"/>
      <c r="AL95" s="22"/>
      <c r="AM95" s="22"/>
      <c r="AN95" s="22"/>
      <c r="AO95" s="22"/>
      <c r="AP95" s="22"/>
      <c r="AQ95" s="22"/>
      <c r="AR95" s="22"/>
    </row>
    <row r="96" spans="1:44" x14ac:dyDescent="0.25">
      <c r="A96" s="3"/>
      <c r="B96" s="3"/>
      <c r="C96" s="3"/>
      <c r="D96" s="20">
        <f t="shared" si="4"/>
        <v>54</v>
      </c>
      <c r="E96" s="50"/>
      <c r="F96" s="56"/>
      <c r="G96" s="89"/>
      <c r="H96" s="57" t="s">
        <v>144</v>
      </c>
      <c r="I96" s="58"/>
      <c r="J96" s="106"/>
      <c r="K96" s="59" t="str">
        <f t="shared" si="5"/>
        <v/>
      </c>
      <c r="L96" s="17" t="str">
        <f t="shared" si="8"/>
        <v/>
      </c>
      <c r="M96" s="6"/>
      <c r="N96" s="39"/>
      <c r="O96" s="99"/>
      <c r="P96" s="3" t="str">
        <f t="shared" si="6"/>
        <v/>
      </c>
      <c r="Q96" s="3" t="str">
        <f t="shared" si="7"/>
        <v/>
      </c>
      <c r="R96" s="22"/>
      <c r="S96" s="97"/>
      <c r="T96" s="22"/>
      <c r="U96" s="22"/>
      <c r="V96" s="22" t="s">
        <v>62</v>
      </c>
      <c r="W96" s="22">
        <v>5</v>
      </c>
      <c r="X96" s="22" t="s">
        <v>113</v>
      </c>
      <c r="Y96" s="22"/>
      <c r="Z96" s="22"/>
      <c r="AA96" s="22"/>
      <c r="AB96" s="22"/>
      <c r="AC96" s="22"/>
      <c r="AD96" s="22"/>
      <c r="AE96" s="22"/>
      <c r="AF96" s="22"/>
      <c r="AG96" s="22"/>
      <c r="AH96" s="22"/>
      <c r="AI96" s="22"/>
      <c r="AJ96" s="22"/>
      <c r="AK96" s="22"/>
      <c r="AL96" s="22"/>
      <c r="AM96" s="22"/>
      <c r="AN96" s="22"/>
      <c r="AO96" s="22"/>
      <c r="AP96" s="22"/>
      <c r="AQ96" s="22"/>
      <c r="AR96" s="22"/>
    </row>
    <row r="97" spans="1:44" x14ac:dyDescent="0.25">
      <c r="A97" s="3"/>
      <c r="B97" s="3"/>
      <c r="C97" s="3"/>
      <c r="D97" s="20">
        <f t="shared" si="4"/>
        <v>55</v>
      </c>
      <c r="E97" s="50"/>
      <c r="F97" s="56"/>
      <c r="G97" s="89"/>
      <c r="H97" s="57" t="s">
        <v>144</v>
      </c>
      <c r="I97" s="58"/>
      <c r="J97" s="106"/>
      <c r="K97" s="59" t="str">
        <f t="shared" si="5"/>
        <v/>
      </c>
      <c r="L97" s="17" t="str">
        <f t="shared" si="8"/>
        <v/>
      </c>
      <c r="M97" s="6"/>
      <c r="N97" s="39"/>
      <c r="O97" s="99"/>
      <c r="P97" s="3" t="str">
        <f t="shared" si="6"/>
        <v/>
      </c>
      <c r="Q97" s="3" t="str">
        <f t="shared" si="7"/>
        <v/>
      </c>
      <c r="R97" s="22"/>
      <c r="S97" s="97"/>
      <c r="T97" s="22"/>
      <c r="U97" s="22"/>
      <c r="V97" s="22" t="s">
        <v>63</v>
      </c>
      <c r="W97" s="22">
        <v>5</v>
      </c>
      <c r="X97" s="22" t="s">
        <v>113</v>
      </c>
      <c r="Y97" s="22"/>
      <c r="Z97" s="22"/>
      <c r="AA97" s="22"/>
      <c r="AB97" s="22"/>
      <c r="AC97" s="22"/>
      <c r="AD97" s="22"/>
      <c r="AE97" s="22"/>
      <c r="AF97" s="22"/>
      <c r="AG97" s="22"/>
      <c r="AH97" s="22"/>
      <c r="AI97" s="22"/>
      <c r="AJ97" s="22"/>
      <c r="AK97" s="22"/>
      <c r="AL97" s="22"/>
      <c r="AM97" s="22"/>
      <c r="AN97" s="22"/>
      <c r="AO97" s="22"/>
      <c r="AP97" s="22"/>
      <c r="AQ97" s="22"/>
      <c r="AR97" s="22"/>
    </row>
    <row r="98" spans="1:44" x14ac:dyDescent="0.25">
      <c r="A98" s="3"/>
      <c r="B98" s="3"/>
      <c r="C98" s="3"/>
      <c r="D98" s="20">
        <f t="shared" si="4"/>
        <v>56</v>
      </c>
      <c r="E98" s="50"/>
      <c r="F98" s="56"/>
      <c r="G98" s="89"/>
      <c r="H98" s="57" t="s">
        <v>144</v>
      </c>
      <c r="I98" s="58"/>
      <c r="J98" s="106"/>
      <c r="K98" s="59" t="str">
        <f t="shared" si="5"/>
        <v/>
      </c>
      <c r="L98" s="17" t="str">
        <f t="shared" si="8"/>
        <v/>
      </c>
      <c r="M98" s="6"/>
      <c r="N98" s="39"/>
      <c r="O98" s="99"/>
      <c r="P98" s="3" t="str">
        <f t="shared" si="6"/>
        <v/>
      </c>
      <c r="Q98" s="3" t="str">
        <f t="shared" si="7"/>
        <v/>
      </c>
      <c r="R98" s="22"/>
      <c r="S98" s="97"/>
      <c r="T98" s="22"/>
      <c r="U98" s="22"/>
      <c r="V98" s="22" t="s">
        <v>64</v>
      </c>
      <c r="W98" s="22">
        <v>5</v>
      </c>
      <c r="X98" s="22" t="s">
        <v>113</v>
      </c>
      <c r="Y98" s="22"/>
      <c r="Z98" s="22"/>
      <c r="AA98" s="22"/>
      <c r="AB98" s="22"/>
      <c r="AC98" s="22"/>
      <c r="AD98" s="22"/>
      <c r="AE98" s="22"/>
      <c r="AF98" s="22"/>
      <c r="AG98" s="22"/>
      <c r="AH98" s="22"/>
      <c r="AI98" s="22"/>
      <c r="AJ98" s="22"/>
      <c r="AK98" s="22"/>
      <c r="AL98" s="22"/>
      <c r="AM98" s="22"/>
      <c r="AN98" s="22"/>
      <c r="AO98" s="22"/>
      <c r="AP98" s="22"/>
      <c r="AQ98" s="22"/>
      <c r="AR98" s="22"/>
    </row>
    <row r="99" spans="1:44" x14ac:dyDescent="0.25">
      <c r="A99" s="3"/>
      <c r="B99" s="3"/>
      <c r="C99" s="3"/>
      <c r="D99" s="20">
        <f t="shared" si="4"/>
        <v>57</v>
      </c>
      <c r="E99" s="50"/>
      <c r="F99" s="56"/>
      <c r="G99" s="89"/>
      <c r="H99" s="57" t="s">
        <v>144</v>
      </c>
      <c r="I99" s="58"/>
      <c r="J99" s="106"/>
      <c r="K99" s="59" t="str">
        <f t="shared" si="5"/>
        <v/>
      </c>
      <c r="L99" s="17" t="str">
        <f t="shared" si="8"/>
        <v/>
      </c>
      <c r="M99" s="6"/>
      <c r="N99" s="39"/>
      <c r="O99" s="99"/>
      <c r="P99" s="3" t="str">
        <f t="shared" si="6"/>
        <v/>
      </c>
      <c r="Q99" s="3" t="str">
        <f t="shared" si="7"/>
        <v/>
      </c>
      <c r="R99" s="22"/>
      <c r="S99" s="97"/>
      <c r="T99" s="22"/>
      <c r="U99" s="22"/>
      <c r="V99" s="22" t="s">
        <v>65</v>
      </c>
      <c r="W99" s="22">
        <v>5</v>
      </c>
      <c r="X99" s="22" t="s">
        <v>113</v>
      </c>
      <c r="Y99" s="22"/>
      <c r="Z99" s="22"/>
      <c r="AA99" s="22"/>
      <c r="AB99" s="22"/>
      <c r="AC99" s="22"/>
      <c r="AD99" s="22"/>
      <c r="AE99" s="22"/>
      <c r="AF99" s="22"/>
      <c r="AG99" s="22"/>
      <c r="AH99" s="22"/>
      <c r="AI99" s="22"/>
      <c r="AJ99" s="22"/>
      <c r="AK99" s="22"/>
      <c r="AL99" s="22"/>
      <c r="AM99" s="22"/>
      <c r="AN99" s="22"/>
      <c r="AO99" s="22"/>
      <c r="AP99" s="22"/>
      <c r="AQ99" s="22"/>
      <c r="AR99" s="22"/>
    </row>
    <row r="100" spans="1:44" x14ac:dyDescent="0.25">
      <c r="A100" s="3"/>
      <c r="B100" s="3"/>
      <c r="C100" s="3"/>
      <c r="D100" s="20">
        <f t="shared" si="4"/>
        <v>58</v>
      </c>
      <c r="E100" s="50"/>
      <c r="F100" s="56"/>
      <c r="G100" s="89"/>
      <c r="H100" s="57" t="s">
        <v>144</v>
      </c>
      <c r="I100" s="58"/>
      <c r="J100" s="106"/>
      <c r="K100" s="59" t="str">
        <f t="shared" si="5"/>
        <v/>
      </c>
      <c r="L100" s="17" t="str">
        <f t="shared" si="8"/>
        <v/>
      </c>
      <c r="M100" s="6"/>
      <c r="N100" s="39"/>
      <c r="O100" s="99"/>
      <c r="P100" s="3" t="str">
        <f t="shared" si="6"/>
        <v/>
      </c>
      <c r="Q100" s="3" t="str">
        <f t="shared" si="7"/>
        <v/>
      </c>
      <c r="R100" s="22"/>
      <c r="S100" s="97"/>
      <c r="T100" s="22"/>
      <c r="U100" s="22"/>
      <c r="V100" s="22" t="s">
        <v>66</v>
      </c>
      <c r="W100" s="22">
        <v>5</v>
      </c>
      <c r="X100" s="22" t="s">
        <v>113</v>
      </c>
      <c r="Y100" s="22"/>
      <c r="Z100" s="22"/>
      <c r="AA100" s="22"/>
      <c r="AB100" s="22"/>
      <c r="AC100" s="22"/>
      <c r="AD100" s="22"/>
      <c r="AE100" s="22"/>
      <c r="AF100" s="22"/>
      <c r="AG100" s="22"/>
      <c r="AH100" s="22"/>
      <c r="AI100" s="22"/>
      <c r="AJ100" s="22"/>
      <c r="AK100" s="22"/>
      <c r="AL100" s="22"/>
      <c r="AM100" s="22"/>
      <c r="AN100" s="22"/>
      <c r="AO100" s="22"/>
      <c r="AP100" s="22"/>
      <c r="AQ100" s="22"/>
      <c r="AR100" s="22"/>
    </row>
    <row r="101" spans="1:44" x14ac:dyDescent="0.25">
      <c r="A101" s="3"/>
      <c r="B101" s="3"/>
      <c r="C101" s="3"/>
      <c r="D101" s="20">
        <f t="shared" si="4"/>
        <v>59</v>
      </c>
      <c r="E101" s="50"/>
      <c r="F101" s="56"/>
      <c r="G101" s="89"/>
      <c r="H101" s="57" t="s">
        <v>144</v>
      </c>
      <c r="I101" s="58"/>
      <c r="J101" s="106"/>
      <c r="K101" s="59" t="str">
        <f t="shared" si="5"/>
        <v/>
      </c>
      <c r="L101" s="17" t="str">
        <f t="shared" si="8"/>
        <v/>
      </c>
      <c r="M101" s="6"/>
      <c r="N101" s="39"/>
      <c r="O101" s="99"/>
      <c r="P101" s="3" t="str">
        <f t="shared" si="6"/>
        <v/>
      </c>
      <c r="Q101" s="3" t="str">
        <f t="shared" si="7"/>
        <v/>
      </c>
      <c r="R101" s="22"/>
      <c r="S101" s="97"/>
      <c r="T101" s="22"/>
      <c r="U101" s="22"/>
      <c r="V101" s="22" t="s">
        <v>67</v>
      </c>
      <c r="W101" s="22">
        <v>6</v>
      </c>
      <c r="X101" s="22" t="s">
        <v>113</v>
      </c>
      <c r="Y101" s="22"/>
      <c r="Z101" s="22"/>
      <c r="AA101" s="22"/>
      <c r="AB101" s="22"/>
      <c r="AC101" s="22"/>
      <c r="AD101" s="22"/>
      <c r="AE101" s="22"/>
      <c r="AF101" s="22"/>
      <c r="AG101" s="22"/>
      <c r="AH101" s="22"/>
      <c r="AI101" s="22"/>
      <c r="AJ101" s="22"/>
      <c r="AK101" s="22"/>
      <c r="AL101" s="22"/>
      <c r="AM101" s="22"/>
      <c r="AN101" s="22"/>
      <c r="AO101" s="22"/>
      <c r="AP101" s="22"/>
      <c r="AQ101" s="22"/>
      <c r="AR101" s="22"/>
    </row>
    <row r="102" spans="1:44" x14ac:dyDescent="0.25">
      <c r="A102" s="3"/>
      <c r="B102" s="3"/>
      <c r="C102" s="3"/>
      <c r="D102" s="20">
        <f t="shared" si="4"/>
        <v>60</v>
      </c>
      <c r="E102" s="50"/>
      <c r="F102" s="56"/>
      <c r="G102" s="89"/>
      <c r="H102" s="57" t="s">
        <v>144</v>
      </c>
      <c r="I102" s="58"/>
      <c r="J102" s="106"/>
      <c r="K102" s="59" t="str">
        <f t="shared" si="5"/>
        <v/>
      </c>
      <c r="L102" s="17" t="str">
        <f t="shared" si="8"/>
        <v/>
      </c>
      <c r="M102" s="6"/>
      <c r="N102" s="39"/>
      <c r="O102" s="99"/>
      <c r="P102" s="3" t="str">
        <f t="shared" si="6"/>
        <v/>
      </c>
      <c r="Q102" s="3" t="str">
        <f t="shared" si="7"/>
        <v/>
      </c>
      <c r="R102" s="22"/>
      <c r="S102" s="97"/>
      <c r="T102" s="22"/>
      <c r="U102" s="22"/>
      <c r="V102" s="22" t="s">
        <v>68</v>
      </c>
      <c r="W102" s="22">
        <v>5</v>
      </c>
      <c r="X102" s="22" t="s">
        <v>113</v>
      </c>
      <c r="Y102" s="22"/>
      <c r="Z102" s="22"/>
      <c r="AA102" s="22"/>
      <c r="AB102" s="22"/>
      <c r="AC102" s="22"/>
      <c r="AD102" s="22"/>
      <c r="AE102" s="22"/>
      <c r="AF102" s="22"/>
      <c r="AG102" s="22"/>
      <c r="AH102" s="22"/>
      <c r="AI102" s="22"/>
      <c r="AJ102" s="22"/>
      <c r="AK102" s="22"/>
      <c r="AL102" s="22"/>
      <c r="AM102" s="22"/>
      <c r="AN102" s="22"/>
      <c r="AO102" s="22"/>
      <c r="AP102" s="22"/>
      <c r="AQ102" s="22"/>
      <c r="AR102" s="22"/>
    </row>
    <row r="103" spans="1:44" x14ac:dyDescent="0.25">
      <c r="A103" s="3"/>
      <c r="B103" s="3"/>
      <c r="C103" s="3"/>
      <c r="D103" s="20">
        <f t="shared" si="4"/>
        <v>61</v>
      </c>
      <c r="E103" s="50"/>
      <c r="F103" s="56"/>
      <c r="G103" s="89"/>
      <c r="H103" s="57" t="s">
        <v>144</v>
      </c>
      <c r="I103" s="58"/>
      <c r="J103" s="106"/>
      <c r="K103" s="59" t="str">
        <f t="shared" si="5"/>
        <v/>
      </c>
      <c r="L103" s="17" t="str">
        <f t="shared" si="8"/>
        <v/>
      </c>
      <c r="M103" s="6"/>
      <c r="N103" s="39"/>
      <c r="O103" s="99"/>
      <c r="P103" s="3" t="str">
        <f t="shared" si="6"/>
        <v/>
      </c>
      <c r="Q103" s="3" t="str">
        <f t="shared" si="7"/>
        <v/>
      </c>
      <c r="R103" s="22"/>
      <c r="S103" s="97"/>
      <c r="T103" s="22"/>
      <c r="U103" s="22"/>
      <c r="V103" s="22" t="s">
        <v>75</v>
      </c>
      <c r="W103" s="22">
        <v>6</v>
      </c>
      <c r="X103" s="22" t="s">
        <v>113</v>
      </c>
      <c r="Y103" s="22"/>
      <c r="Z103" s="22"/>
      <c r="AA103" s="22"/>
      <c r="AB103" s="22"/>
      <c r="AC103" s="22"/>
      <c r="AD103" s="22"/>
      <c r="AE103" s="22"/>
      <c r="AF103" s="22"/>
      <c r="AG103" s="22"/>
      <c r="AH103" s="22"/>
      <c r="AI103" s="22"/>
      <c r="AJ103" s="22"/>
      <c r="AK103" s="22"/>
      <c r="AL103" s="22"/>
      <c r="AM103" s="22"/>
      <c r="AN103" s="22"/>
      <c r="AO103" s="22"/>
      <c r="AP103" s="22"/>
      <c r="AQ103" s="22"/>
      <c r="AR103" s="22"/>
    </row>
    <row r="104" spans="1:44" x14ac:dyDescent="0.25">
      <c r="A104" s="3"/>
      <c r="B104" s="3"/>
      <c r="C104" s="3"/>
      <c r="D104" s="20">
        <f t="shared" si="4"/>
        <v>62</v>
      </c>
      <c r="E104" s="50"/>
      <c r="F104" s="56"/>
      <c r="G104" s="89"/>
      <c r="H104" s="57" t="s">
        <v>144</v>
      </c>
      <c r="I104" s="58"/>
      <c r="J104" s="106"/>
      <c r="K104" s="59" t="str">
        <f t="shared" si="5"/>
        <v/>
      </c>
      <c r="L104" s="17" t="str">
        <f t="shared" si="8"/>
        <v/>
      </c>
      <c r="M104" s="6"/>
      <c r="N104" s="39"/>
      <c r="O104" s="99"/>
      <c r="P104" s="3" t="str">
        <f t="shared" si="6"/>
        <v/>
      </c>
      <c r="Q104" s="3" t="str">
        <f t="shared" si="7"/>
        <v/>
      </c>
      <c r="R104" s="22"/>
      <c r="S104" s="22"/>
      <c r="T104" s="22"/>
      <c r="U104" s="22"/>
      <c r="V104" s="22" t="s">
        <v>76</v>
      </c>
      <c r="W104" s="22">
        <v>5</v>
      </c>
      <c r="X104" s="22" t="s">
        <v>113</v>
      </c>
      <c r="Y104" s="22"/>
      <c r="Z104" s="22"/>
      <c r="AA104" s="22"/>
      <c r="AB104" s="22"/>
      <c r="AC104" s="22"/>
      <c r="AD104" s="22"/>
      <c r="AE104" s="22"/>
      <c r="AF104" s="22"/>
      <c r="AG104" s="22"/>
      <c r="AH104" s="22"/>
      <c r="AI104" s="22"/>
      <c r="AJ104" s="22"/>
      <c r="AK104" s="22"/>
      <c r="AL104" s="22"/>
      <c r="AM104" s="22"/>
      <c r="AN104" s="22"/>
      <c r="AO104" s="22"/>
      <c r="AP104" s="22"/>
      <c r="AQ104" s="22"/>
      <c r="AR104" s="22"/>
    </row>
    <row r="105" spans="1:44" x14ac:dyDescent="0.25">
      <c r="A105" s="3"/>
      <c r="B105" s="3"/>
      <c r="C105" s="3"/>
      <c r="D105" s="20">
        <f t="shared" si="4"/>
        <v>63</v>
      </c>
      <c r="E105" s="50"/>
      <c r="F105" s="56"/>
      <c r="G105" s="89"/>
      <c r="H105" s="57" t="s">
        <v>144</v>
      </c>
      <c r="I105" s="58"/>
      <c r="J105" s="106"/>
      <c r="K105" s="59"/>
      <c r="L105" s="17" t="str">
        <f t="shared" si="8"/>
        <v/>
      </c>
      <c r="M105" s="6"/>
      <c r="N105" s="39"/>
      <c r="O105" s="99"/>
      <c r="P105" s="3" t="str">
        <f t="shared" si="6"/>
        <v/>
      </c>
      <c r="Q105" s="3" t="str">
        <f t="shared" si="7"/>
        <v/>
      </c>
      <c r="R105" s="22"/>
      <c r="S105" s="22"/>
      <c r="T105" s="22"/>
      <c r="U105" s="22"/>
      <c r="V105" s="22" t="s">
        <v>77</v>
      </c>
      <c r="W105" s="22">
        <v>6</v>
      </c>
      <c r="X105" s="22" t="s">
        <v>113</v>
      </c>
      <c r="Y105" s="22"/>
      <c r="Z105" s="22"/>
      <c r="AA105" s="22"/>
      <c r="AB105" s="22"/>
      <c r="AC105" s="22"/>
      <c r="AD105" s="22"/>
      <c r="AE105" s="22"/>
      <c r="AF105" s="22"/>
      <c r="AG105" s="22"/>
      <c r="AH105" s="22"/>
      <c r="AI105" s="22"/>
      <c r="AJ105" s="22"/>
      <c r="AK105" s="22"/>
      <c r="AL105" s="22"/>
      <c r="AM105" s="22"/>
      <c r="AN105" s="22"/>
      <c r="AO105" s="22"/>
      <c r="AP105" s="22"/>
      <c r="AQ105" s="22"/>
      <c r="AR105" s="22"/>
    </row>
    <row r="106" spans="1:44" x14ac:dyDescent="0.25">
      <c r="A106" s="3"/>
      <c r="B106" s="3"/>
      <c r="C106" s="3"/>
      <c r="D106" s="20">
        <f t="shared" si="4"/>
        <v>64</v>
      </c>
      <c r="E106" s="50"/>
      <c r="F106" s="56"/>
      <c r="G106" s="89"/>
      <c r="H106" s="57" t="s">
        <v>144</v>
      </c>
      <c r="I106" s="58"/>
      <c r="J106" s="106"/>
      <c r="K106" s="59"/>
      <c r="L106" s="17" t="str">
        <f t="shared" si="8"/>
        <v/>
      </c>
      <c r="M106" s="6"/>
      <c r="N106" s="39"/>
      <c r="O106" s="99"/>
      <c r="P106" s="3" t="str">
        <f t="shared" si="6"/>
        <v/>
      </c>
      <c r="Q106" s="3" t="str">
        <f t="shared" si="7"/>
        <v/>
      </c>
      <c r="R106" s="22"/>
      <c r="S106" s="22"/>
      <c r="T106" s="22"/>
      <c r="U106" s="22"/>
      <c r="V106" s="22" t="s">
        <v>69</v>
      </c>
      <c r="W106" s="22">
        <v>6</v>
      </c>
      <c r="X106" s="22" t="s">
        <v>113</v>
      </c>
      <c r="Y106" s="22"/>
      <c r="Z106" s="22"/>
      <c r="AA106" s="22"/>
      <c r="AB106" s="22"/>
      <c r="AC106" s="22"/>
      <c r="AD106" s="22"/>
      <c r="AE106" s="22"/>
      <c r="AF106" s="22"/>
      <c r="AG106" s="22"/>
      <c r="AH106" s="22"/>
      <c r="AI106" s="22"/>
      <c r="AJ106" s="22"/>
      <c r="AK106" s="22"/>
      <c r="AL106" s="22"/>
      <c r="AM106" s="22"/>
      <c r="AN106" s="22"/>
      <c r="AO106" s="22"/>
      <c r="AP106" s="22"/>
      <c r="AQ106" s="22"/>
      <c r="AR106" s="22"/>
    </row>
    <row r="107" spans="1:44" x14ac:dyDescent="0.25">
      <c r="A107" s="3"/>
      <c r="B107" s="3"/>
      <c r="C107" s="3"/>
      <c r="D107" s="20">
        <f t="shared" si="4"/>
        <v>65</v>
      </c>
      <c r="E107" s="50"/>
      <c r="F107" s="56"/>
      <c r="G107" s="89"/>
      <c r="H107" s="57" t="s">
        <v>144</v>
      </c>
      <c r="I107" s="58"/>
      <c r="J107" s="106"/>
      <c r="K107" s="59"/>
      <c r="L107" s="17" t="str">
        <f t="shared" si="8"/>
        <v/>
      </c>
      <c r="M107" s="6"/>
      <c r="N107" s="39"/>
      <c r="O107" s="99"/>
      <c r="P107" s="3" t="str">
        <f t="shared" si="6"/>
        <v/>
      </c>
      <c r="Q107" s="3" t="str">
        <f t="shared" si="7"/>
        <v/>
      </c>
      <c r="R107" s="22"/>
      <c r="S107" s="22"/>
      <c r="T107" s="22"/>
      <c r="U107" s="22"/>
      <c r="V107" s="22" t="s">
        <v>70</v>
      </c>
      <c r="W107" s="22">
        <v>5</v>
      </c>
      <c r="X107" s="22" t="s">
        <v>113</v>
      </c>
      <c r="Y107" s="22"/>
      <c r="Z107" s="22"/>
      <c r="AA107" s="22"/>
      <c r="AB107" s="22"/>
      <c r="AC107" s="22"/>
      <c r="AD107" s="22"/>
      <c r="AE107" s="22"/>
      <c r="AF107" s="22"/>
      <c r="AG107" s="22"/>
      <c r="AH107" s="22"/>
      <c r="AI107" s="22"/>
      <c r="AJ107" s="22"/>
      <c r="AK107" s="22"/>
      <c r="AL107" s="22"/>
      <c r="AM107" s="22"/>
      <c r="AN107" s="22"/>
      <c r="AO107" s="22"/>
      <c r="AP107" s="22"/>
      <c r="AQ107" s="22"/>
      <c r="AR107" s="22"/>
    </row>
    <row r="108" spans="1:44" x14ac:dyDescent="0.25">
      <c r="A108" s="3"/>
      <c r="B108" s="3"/>
      <c r="C108" s="3"/>
      <c r="D108" s="20">
        <f t="shared" ref="D108:D112" si="9">ROW()-42</f>
        <v>66</v>
      </c>
      <c r="E108" s="50"/>
      <c r="F108" s="56"/>
      <c r="G108" s="89"/>
      <c r="H108" s="57" t="s">
        <v>144</v>
      </c>
      <c r="I108" s="58"/>
      <c r="J108" s="106"/>
      <c r="K108" s="59" t="str">
        <f t="shared" si="5"/>
        <v/>
      </c>
      <c r="L108" s="17" t="str">
        <f t="shared" si="8"/>
        <v/>
      </c>
      <c r="M108" s="6"/>
      <c r="N108" s="39"/>
      <c r="O108" s="99"/>
      <c r="P108" s="3" t="str">
        <f t="shared" ref="P108:P112" si="10">IF(AND(H108="Yes", OR(E108="Glazing (in walls &amp; doors)",E108="Skylights", E108="Doors (opaque)")),0.01, IF(ISERROR(VLOOKUP(E108,$E$19:$T$25,14,FALSE)),"",IF(H108="Yes",VLOOKUP("Heated"&amp;E108,$V$32:$W$35,2,FALSE),VLOOKUP(E108,$E$19:$T$25,15,FALSE))))</f>
        <v/>
      </c>
      <c r="Q108" s="3" t="str">
        <f t="shared" ref="Q108:Q112" si="11">IF(ISERROR(VLOOKUP(E108,$E$19:$T$25,16,FALSE)),"",VLOOKUP(E108,$E$19:$T$25,16,FALSE))</f>
        <v/>
      </c>
      <c r="R108" s="22"/>
      <c r="S108" s="22"/>
      <c r="T108" s="22"/>
      <c r="U108" s="22"/>
      <c r="V108" s="22" t="s">
        <v>71</v>
      </c>
      <c r="W108" s="22">
        <v>5</v>
      </c>
      <c r="X108" s="22" t="s">
        <v>113</v>
      </c>
      <c r="Y108" s="22"/>
      <c r="Z108" s="22"/>
      <c r="AA108" s="22"/>
      <c r="AB108" s="22"/>
      <c r="AC108" s="22"/>
      <c r="AD108" s="22"/>
      <c r="AE108" s="22"/>
      <c r="AF108" s="22"/>
      <c r="AG108" s="22"/>
      <c r="AH108" s="22"/>
      <c r="AI108" s="22"/>
      <c r="AJ108" s="22"/>
      <c r="AK108" s="22"/>
      <c r="AL108" s="22"/>
      <c r="AM108" s="22"/>
      <c r="AN108" s="22"/>
      <c r="AO108" s="22"/>
      <c r="AP108" s="22"/>
      <c r="AQ108" s="22"/>
      <c r="AR108" s="22"/>
    </row>
    <row r="109" spans="1:44" x14ac:dyDescent="0.25">
      <c r="A109" s="3"/>
      <c r="B109" s="3"/>
      <c r="C109" s="3"/>
      <c r="D109" s="20">
        <f t="shared" si="9"/>
        <v>67</v>
      </c>
      <c r="E109" s="50"/>
      <c r="F109" s="56"/>
      <c r="G109" s="89"/>
      <c r="H109" s="57" t="s">
        <v>144</v>
      </c>
      <c r="I109" s="58"/>
      <c r="J109" s="106"/>
      <c r="K109" s="59" t="str">
        <f t="shared" si="5"/>
        <v/>
      </c>
      <c r="L109" s="17" t="str">
        <f t="shared" ref="L109:L112" si="12">IF(AND(H109="Yes", OR(E109="Skylights",E109="Glazing (in walls &amp; doors)",E109="Doors (opaque)")),"Invalid heating", IF(AND(ISBLANK(E109),ISBLANK(F109),ISBLANK(I109),ISBLANK(J109)),"",IF(ISERROR(VLOOKUP(E109,$E$19:$E$25,1,FALSE)),"invalid element type",IF(AND(ISNUMBER(I109),ISBLANK(J109)),"R-value required",IF(ISBLANK(J109),"",IF(J109&lt;P109,"R-value too small",IF(J109&gt;Q109,"R-value seems high","")))))))</f>
        <v/>
      </c>
      <c r="M109" s="6"/>
      <c r="N109" s="39"/>
      <c r="O109" s="99"/>
      <c r="P109" s="3" t="str">
        <f t="shared" si="10"/>
        <v/>
      </c>
      <c r="Q109" s="3" t="str">
        <f t="shared" si="11"/>
        <v/>
      </c>
      <c r="R109" s="22"/>
      <c r="S109" s="22"/>
      <c r="T109" s="22"/>
      <c r="U109" s="22"/>
      <c r="V109" s="22" t="s">
        <v>72</v>
      </c>
      <c r="W109" s="22">
        <v>6</v>
      </c>
      <c r="X109" s="22" t="s">
        <v>113</v>
      </c>
      <c r="Y109" s="22"/>
      <c r="Z109" s="22"/>
      <c r="AA109" s="22"/>
      <c r="AB109" s="22"/>
      <c r="AC109" s="22"/>
      <c r="AD109" s="22"/>
      <c r="AE109" s="22"/>
      <c r="AF109" s="22"/>
      <c r="AG109" s="22"/>
      <c r="AH109" s="22"/>
      <c r="AI109" s="22"/>
      <c r="AJ109" s="22"/>
      <c r="AK109" s="22"/>
      <c r="AL109" s="22"/>
      <c r="AM109" s="22"/>
      <c r="AN109" s="22"/>
      <c r="AO109" s="22"/>
      <c r="AP109" s="22"/>
      <c r="AQ109" s="22"/>
      <c r="AR109" s="22"/>
    </row>
    <row r="110" spans="1:44" x14ac:dyDescent="0.25">
      <c r="A110" s="3"/>
      <c r="B110" s="3"/>
      <c r="C110" s="3"/>
      <c r="D110" s="20">
        <f t="shared" si="9"/>
        <v>68</v>
      </c>
      <c r="E110" s="50"/>
      <c r="F110" s="56"/>
      <c r="G110" s="89"/>
      <c r="H110" s="57" t="s">
        <v>144</v>
      </c>
      <c r="I110" s="58"/>
      <c r="J110" s="106"/>
      <c r="K110" s="59" t="str">
        <f t="shared" si="5"/>
        <v/>
      </c>
      <c r="L110" s="17" t="str">
        <f t="shared" si="12"/>
        <v/>
      </c>
      <c r="M110" s="6"/>
      <c r="N110" s="39"/>
      <c r="O110" s="99"/>
      <c r="P110" s="3" t="str">
        <f t="shared" si="10"/>
        <v/>
      </c>
      <c r="Q110" s="3" t="str">
        <f t="shared" si="11"/>
        <v/>
      </c>
      <c r="R110" s="22"/>
      <c r="S110" s="22"/>
      <c r="T110" s="22"/>
      <c r="U110" s="22"/>
      <c r="V110" s="22" t="s">
        <v>73</v>
      </c>
      <c r="W110" s="22">
        <v>6</v>
      </c>
      <c r="X110" s="22" t="s">
        <v>113</v>
      </c>
      <c r="Y110" s="22"/>
      <c r="Z110" s="22"/>
      <c r="AA110" s="22"/>
      <c r="AB110" s="22"/>
      <c r="AC110" s="22"/>
      <c r="AD110" s="22"/>
      <c r="AE110" s="22"/>
      <c r="AF110" s="22"/>
      <c r="AG110" s="22"/>
      <c r="AH110" s="22"/>
      <c r="AI110" s="22"/>
      <c r="AJ110" s="22"/>
      <c r="AK110" s="22"/>
      <c r="AL110" s="22"/>
      <c r="AM110" s="22"/>
      <c r="AN110" s="22"/>
      <c r="AO110" s="22"/>
      <c r="AP110" s="22"/>
      <c r="AQ110" s="22"/>
      <c r="AR110" s="22"/>
    </row>
    <row r="111" spans="1:44" x14ac:dyDescent="0.25">
      <c r="A111" s="3"/>
      <c r="B111" s="3"/>
      <c r="C111" s="3"/>
      <c r="D111" s="20">
        <f t="shared" si="9"/>
        <v>69</v>
      </c>
      <c r="E111" s="50"/>
      <c r="F111" s="56"/>
      <c r="G111" s="89"/>
      <c r="H111" s="57" t="s">
        <v>144</v>
      </c>
      <c r="I111" s="58"/>
      <c r="J111" s="106"/>
      <c r="K111" s="59" t="str">
        <f t="shared" ref="K111:K112" si="13">IF(NOT(AND(ISNUMBER(I111),ISNUMBER(J111))),"",IF(J111&gt;0,ROUND(I111,2)/ROUNDDOWN(J111,2),""))</f>
        <v/>
      </c>
      <c r="L111" s="17" t="str">
        <f t="shared" si="12"/>
        <v/>
      </c>
      <c r="M111" s="6"/>
      <c r="N111" s="39"/>
      <c r="O111" s="99"/>
      <c r="P111" s="3" t="str">
        <f t="shared" si="10"/>
        <v/>
      </c>
      <c r="Q111" s="3" t="str">
        <f t="shared" si="11"/>
        <v/>
      </c>
      <c r="R111" s="22"/>
      <c r="S111" s="22"/>
      <c r="T111" s="22"/>
      <c r="U111" s="22"/>
      <c r="V111" s="22" t="s">
        <v>74</v>
      </c>
      <c r="W111" s="22">
        <v>6</v>
      </c>
      <c r="X111" s="22" t="s">
        <v>113</v>
      </c>
      <c r="Y111" s="22"/>
      <c r="Z111" s="22"/>
      <c r="AA111" s="22"/>
      <c r="AB111" s="22"/>
      <c r="AC111" s="22"/>
      <c r="AD111" s="22"/>
      <c r="AE111" s="22"/>
      <c r="AF111" s="22"/>
      <c r="AG111" s="22"/>
      <c r="AH111" s="22"/>
      <c r="AI111" s="22"/>
      <c r="AJ111" s="22"/>
      <c r="AK111" s="22"/>
      <c r="AL111" s="22"/>
      <c r="AM111" s="22"/>
      <c r="AN111" s="22"/>
      <c r="AO111" s="22"/>
      <c r="AP111" s="22"/>
      <c r="AQ111" s="22"/>
      <c r="AR111" s="22"/>
    </row>
    <row r="112" spans="1:44" x14ac:dyDescent="0.25">
      <c r="A112" s="3"/>
      <c r="B112" s="3"/>
      <c r="C112" s="3"/>
      <c r="D112" s="20">
        <f t="shared" si="9"/>
        <v>70</v>
      </c>
      <c r="E112" s="51"/>
      <c r="F112" s="60"/>
      <c r="G112" s="90"/>
      <c r="H112" s="57" t="s">
        <v>144</v>
      </c>
      <c r="I112" s="61"/>
      <c r="J112" s="107"/>
      <c r="K112" s="62" t="str">
        <f t="shared" si="13"/>
        <v/>
      </c>
      <c r="L112" s="17" t="str">
        <f t="shared" si="12"/>
        <v/>
      </c>
      <c r="M112" s="6"/>
      <c r="N112" s="39"/>
      <c r="O112" s="99"/>
      <c r="P112" s="3" t="str">
        <f t="shared" si="10"/>
        <v/>
      </c>
      <c r="Q112" s="3" t="str">
        <f t="shared" si="11"/>
        <v/>
      </c>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row>
    <row r="113" spans="1:44" x14ac:dyDescent="0.25">
      <c r="A113" s="3"/>
      <c r="B113" s="3"/>
      <c r="C113" s="3"/>
      <c r="D113" s="5"/>
      <c r="E113" s="3"/>
      <c r="F113" s="3"/>
      <c r="G113" s="3"/>
      <c r="H113" s="3"/>
      <c r="I113" s="3"/>
      <c r="J113" s="5"/>
      <c r="K113" s="3"/>
      <c r="L113" s="4"/>
      <c r="M113" s="3"/>
      <c r="N113" s="39"/>
      <c r="O113" s="39"/>
      <c r="P113" s="39"/>
      <c r="Q113" s="39"/>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row>
    <row r="114" spans="1:44" x14ac:dyDescent="0.25">
      <c r="A114" s="3"/>
      <c r="B114" s="3"/>
      <c r="C114" s="3"/>
      <c r="D114" s="5"/>
      <c r="E114" s="3"/>
      <c r="F114" s="3"/>
      <c r="G114" s="3"/>
      <c r="H114" s="3"/>
      <c r="I114" s="3"/>
      <c r="J114" s="5"/>
      <c r="K114" s="3"/>
      <c r="L114" s="4"/>
      <c r="M114" s="3"/>
      <c r="N114" s="39"/>
      <c r="O114" s="39"/>
      <c r="P114" s="39"/>
      <c r="Q114" s="39"/>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row>
    <row r="115" spans="1:44" x14ac:dyDescent="0.25">
      <c r="A115" s="3"/>
      <c r="B115" s="3"/>
      <c r="C115" s="3"/>
      <c r="D115" s="5"/>
      <c r="E115" s="3"/>
      <c r="F115" s="3"/>
      <c r="G115" s="3"/>
      <c r="H115" s="3"/>
      <c r="I115" s="3"/>
      <c r="J115" s="5"/>
      <c r="K115" s="3"/>
      <c r="L115" s="4"/>
      <c r="M115" s="3"/>
      <c r="N115" s="39"/>
      <c r="O115" s="39"/>
      <c r="P115" s="39"/>
      <c r="Q115" s="39"/>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row>
    <row r="116" spans="1:44" x14ac:dyDescent="0.25">
      <c r="A116" s="3"/>
      <c r="B116" s="3"/>
      <c r="C116" s="3"/>
      <c r="D116" s="5"/>
      <c r="E116" s="3"/>
      <c r="F116" s="3"/>
      <c r="G116" s="3"/>
      <c r="H116" s="3"/>
      <c r="I116" s="3"/>
      <c r="J116" s="3"/>
      <c r="K116" s="3"/>
      <c r="L116" s="4"/>
      <c r="M116" s="3"/>
      <c r="N116" s="39"/>
      <c r="O116" s="39"/>
      <c r="P116" s="39"/>
      <c r="Q116" s="39"/>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row>
    <row r="117" spans="1:44" x14ac:dyDescent="0.25">
      <c r="A117" s="3"/>
      <c r="B117" s="3"/>
      <c r="C117" s="3"/>
      <c r="D117" s="5"/>
      <c r="E117" s="3"/>
      <c r="F117" s="3"/>
      <c r="G117" s="3"/>
      <c r="H117" s="3"/>
      <c r="I117" s="3"/>
      <c r="J117" s="3"/>
      <c r="K117" s="3"/>
      <c r="L117" s="4"/>
      <c r="M117" s="3"/>
      <c r="N117" s="39"/>
      <c r="O117" s="39"/>
      <c r="P117" s="39"/>
      <c r="Q117" s="39"/>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row>
    <row r="118" spans="1:44" x14ac:dyDescent="0.25">
      <c r="A118" s="3"/>
      <c r="B118" s="3"/>
      <c r="C118" s="3"/>
      <c r="D118" s="5"/>
      <c r="E118" s="3"/>
      <c r="F118" s="3"/>
      <c r="G118" s="3"/>
      <c r="H118" s="3"/>
      <c r="I118" s="3"/>
      <c r="J118" s="3"/>
      <c r="K118" s="3"/>
      <c r="L118" s="4"/>
      <c r="M118" s="3"/>
      <c r="N118" s="39"/>
      <c r="O118" s="39"/>
      <c r="P118" s="39"/>
      <c r="Q118" s="39"/>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row>
    <row r="119" spans="1:44" x14ac:dyDescent="0.25">
      <c r="A119" s="3"/>
      <c r="B119" s="3"/>
      <c r="C119" s="3"/>
      <c r="D119" s="5"/>
      <c r="E119" s="3"/>
      <c r="F119" s="3"/>
      <c r="G119" s="3"/>
      <c r="H119" s="3"/>
      <c r="I119" s="3"/>
      <c r="J119" s="3"/>
      <c r="K119" s="3"/>
      <c r="L119" s="4"/>
      <c r="M119" s="3"/>
      <c r="N119" s="39"/>
      <c r="O119" s="39"/>
      <c r="P119" s="39"/>
      <c r="Q119" s="39"/>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row>
    <row r="120" spans="1:44" x14ac:dyDescent="0.25">
      <c r="A120" s="3"/>
      <c r="B120" s="3"/>
      <c r="C120" s="3"/>
      <c r="D120" s="5"/>
      <c r="E120" s="3"/>
      <c r="F120" s="3"/>
      <c r="G120" s="3"/>
      <c r="H120" s="3"/>
      <c r="I120" s="3"/>
      <c r="J120" s="3"/>
      <c r="K120" s="3"/>
      <c r="L120" s="4"/>
      <c r="M120" s="3"/>
      <c r="N120" s="39"/>
      <c r="O120" s="39"/>
      <c r="P120" s="39"/>
      <c r="Q120" s="39"/>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row>
    <row r="121" spans="1:44" x14ac:dyDescent="0.25">
      <c r="A121" s="3"/>
      <c r="B121" s="3"/>
      <c r="C121" s="3"/>
      <c r="D121" s="5"/>
      <c r="E121" s="3"/>
      <c r="F121" s="3"/>
      <c r="G121" s="3"/>
      <c r="H121" s="3"/>
      <c r="I121" s="3"/>
      <c r="J121" s="3"/>
      <c r="K121" s="3"/>
      <c r="L121" s="4"/>
      <c r="M121" s="3"/>
      <c r="N121" s="39"/>
      <c r="O121" s="39"/>
      <c r="P121" s="39"/>
      <c r="Q121" s="39"/>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row>
    <row r="122" spans="1:44" x14ac:dyDescent="0.25">
      <c r="A122" s="3"/>
      <c r="B122" s="3"/>
      <c r="C122" s="3"/>
      <c r="D122" s="5"/>
      <c r="E122" s="3"/>
      <c r="F122" s="3"/>
      <c r="G122" s="3"/>
      <c r="H122" s="3"/>
      <c r="I122" s="3"/>
      <c r="J122" s="3"/>
      <c r="K122" s="3"/>
      <c r="L122" s="4"/>
      <c r="M122" s="3"/>
      <c r="N122" s="39"/>
      <c r="O122" s="39"/>
      <c r="P122" s="39"/>
      <c r="Q122" s="39"/>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row>
    <row r="123" spans="1:44" x14ac:dyDescent="0.25">
      <c r="A123" s="3"/>
      <c r="B123" s="3"/>
      <c r="C123" s="3"/>
      <c r="D123" s="5"/>
      <c r="E123" s="3"/>
      <c r="F123" s="3"/>
      <c r="G123" s="3"/>
      <c r="H123" s="3"/>
      <c r="I123" s="3"/>
      <c r="J123" s="3"/>
      <c r="K123" s="3"/>
      <c r="L123" s="4"/>
      <c r="M123" s="3"/>
      <c r="N123" s="39"/>
      <c r="O123" s="39"/>
      <c r="P123" s="39"/>
      <c r="Q123" s="39"/>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row>
    <row r="124" spans="1:44" x14ac:dyDescent="0.25">
      <c r="A124" s="3"/>
      <c r="B124" s="3"/>
      <c r="C124" s="3"/>
      <c r="D124" s="5"/>
      <c r="E124" s="3"/>
      <c r="F124" s="3"/>
      <c r="G124" s="3"/>
      <c r="H124" s="3"/>
      <c r="I124" s="3"/>
      <c r="J124" s="3"/>
      <c r="K124" s="3"/>
      <c r="L124" s="4"/>
      <c r="M124" s="3"/>
      <c r="N124" s="39"/>
      <c r="O124" s="39"/>
      <c r="P124" s="39"/>
      <c r="Q124" s="39"/>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row>
    <row r="125" spans="1:44" x14ac:dyDescent="0.25">
      <c r="A125" s="3"/>
      <c r="B125" s="3"/>
      <c r="C125" s="3"/>
      <c r="D125" s="5"/>
      <c r="E125" s="3"/>
      <c r="F125" s="3"/>
      <c r="G125" s="3"/>
      <c r="H125" s="3"/>
      <c r="I125" s="3"/>
      <c r="J125" s="3"/>
      <c r="K125" s="3"/>
      <c r="L125" s="4"/>
      <c r="M125" s="3"/>
      <c r="N125" s="39"/>
      <c r="O125" s="39"/>
      <c r="P125" s="39"/>
      <c r="Q125" s="39"/>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row>
    <row r="126" spans="1:44" x14ac:dyDescent="0.25">
      <c r="A126" s="3"/>
      <c r="B126" s="3"/>
      <c r="C126" s="3"/>
      <c r="D126" s="5"/>
      <c r="E126" s="3"/>
      <c r="F126" s="3"/>
      <c r="G126" s="3"/>
      <c r="H126" s="3"/>
      <c r="I126" s="3"/>
      <c r="J126" s="3"/>
      <c r="K126" s="3"/>
      <c r="L126" s="4"/>
      <c r="M126" s="3"/>
      <c r="N126" s="39"/>
      <c r="O126" s="39"/>
      <c r="P126" s="39"/>
      <c r="Q126" s="39"/>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row>
    <row r="127" spans="1:44" x14ac:dyDescent="0.25">
      <c r="A127" s="3"/>
      <c r="B127" s="3"/>
      <c r="C127" s="3"/>
      <c r="D127" s="5"/>
      <c r="E127" s="3"/>
      <c r="F127" s="3"/>
      <c r="G127" s="3"/>
      <c r="H127" s="3"/>
      <c r="I127" s="3"/>
      <c r="J127" s="3"/>
      <c r="K127" s="3"/>
      <c r="L127" s="4"/>
      <c r="M127" s="3"/>
      <c r="N127" s="39"/>
      <c r="O127" s="39"/>
      <c r="P127" s="39"/>
      <c r="Q127" s="39"/>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row>
    <row r="128" spans="1:44" x14ac:dyDescent="0.25">
      <c r="A128" s="3"/>
      <c r="B128" s="3"/>
      <c r="C128" s="3"/>
      <c r="D128" s="5"/>
      <c r="E128" s="3"/>
      <c r="F128" s="3"/>
      <c r="G128" s="3"/>
      <c r="H128" s="3"/>
      <c r="I128" s="3"/>
      <c r="J128" s="3"/>
      <c r="K128" s="3"/>
      <c r="L128" s="4"/>
      <c r="M128" s="3"/>
      <c r="N128" s="39"/>
      <c r="O128" s="39"/>
      <c r="P128" s="39"/>
      <c r="Q128" s="39"/>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row>
    <row r="129" spans="1:44" x14ac:dyDescent="0.25">
      <c r="A129" s="3"/>
      <c r="B129" s="3"/>
      <c r="C129" s="3"/>
      <c r="D129" s="5"/>
      <c r="E129" s="3"/>
      <c r="F129" s="3"/>
      <c r="G129" s="3"/>
      <c r="H129" s="3"/>
      <c r="I129" s="3"/>
      <c r="J129" s="3"/>
      <c r="K129" s="3"/>
      <c r="L129" s="4"/>
      <c r="M129" s="3"/>
      <c r="N129" s="39"/>
      <c r="O129" s="39"/>
      <c r="P129" s="39"/>
      <c r="Q129" s="39"/>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row>
    <row r="130" spans="1:44" x14ac:dyDescent="0.25">
      <c r="A130" s="3"/>
      <c r="B130" s="3"/>
      <c r="C130" s="3"/>
      <c r="D130" s="5"/>
      <c r="E130" s="3"/>
      <c r="F130" s="3"/>
      <c r="G130" s="3"/>
      <c r="H130" s="3"/>
      <c r="I130" s="3"/>
      <c r="J130" s="3"/>
      <c r="K130" s="3"/>
      <c r="L130" s="4"/>
      <c r="M130" s="3"/>
      <c r="N130" s="39"/>
      <c r="O130" s="39"/>
      <c r="P130" s="39"/>
      <c r="Q130" s="39"/>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row>
    <row r="131" spans="1:44" x14ac:dyDescent="0.25">
      <c r="A131" s="3"/>
      <c r="B131" s="3"/>
      <c r="C131" s="3"/>
      <c r="D131" s="5"/>
      <c r="E131" s="3"/>
      <c r="F131" s="3"/>
      <c r="G131" s="3"/>
      <c r="H131" s="3"/>
      <c r="I131" s="3"/>
      <c r="J131" s="3"/>
      <c r="K131" s="3"/>
      <c r="L131" s="4"/>
      <c r="M131" s="3"/>
      <c r="N131" s="39"/>
      <c r="O131" s="39"/>
      <c r="P131" s="39"/>
      <c r="Q131" s="39"/>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row>
    <row r="132" spans="1:44" x14ac:dyDescent="0.25">
      <c r="A132" s="3"/>
      <c r="B132" s="3"/>
      <c r="C132" s="3"/>
      <c r="D132" s="5"/>
      <c r="E132" s="3"/>
      <c r="F132" s="3"/>
      <c r="G132" s="3"/>
      <c r="H132" s="3"/>
      <c r="I132" s="3"/>
      <c r="J132" s="3"/>
      <c r="K132" s="3"/>
      <c r="L132" s="4"/>
      <c r="M132" s="3"/>
      <c r="N132" s="39"/>
      <c r="O132" s="39"/>
      <c r="P132" s="39"/>
      <c r="Q132" s="39"/>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row>
    <row r="133" spans="1:44" x14ac:dyDescent="0.25">
      <c r="A133" s="3"/>
      <c r="B133" s="3"/>
      <c r="C133" s="3"/>
      <c r="D133" s="5"/>
      <c r="E133" s="3"/>
      <c r="F133" s="3"/>
      <c r="G133" s="3"/>
      <c r="H133" s="3"/>
      <c r="I133" s="3"/>
      <c r="J133" s="3"/>
      <c r="K133" s="3"/>
      <c r="L133" s="4"/>
      <c r="M133" s="3"/>
      <c r="N133" s="39"/>
      <c r="O133" s="39"/>
      <c r="P133" s="39"/>
      <c r="Q133" s="39"/>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row>
    <row r="134" spans="1:44" x14ac:dyDescent="0.25">
      <c r="A134" s="3"/>
      <c r="B134" s="3"/>
      <c r="C134" s="3"/>
      <c r="D134" s="5"/>
      <c r="E134" s="3"/>
      <c r="F134" s="3"/>
      <c r="G134" s="3"/>
      <c r="H134" s="3"/>
      <c r="I134" s="3"/>
      <c r="J134" s="3"/>
      <c r="K134" s="3"/>
      <c r="L134" s="4"/>
      <c r="M134" s="3"/>
      <c r="N134" s="39"/>
      <c r="O134" s="39"/>
      <c r="P134" s="39"/>
      <c r="Q134" s="39"/>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row>
    <row r="135" spans="1:44" x14ac:dyDescent="0.25">
      <c r="A135" s="3"/>
      <c r="B135" s="3"/>
      <c r="C135" s="3"/>
      <c r="D135" s="5"/>
      <c r="E135" s="3"/>
      <c r="F135" s="3"/>
      <c r="G135" s="3"/>
      <c r="H135" s="3"/>
      <c r="I135" s="3"/>
      <c r="J135" s="3"/>
      <c r="K135" s="3"/>
      <c r="L135" s="4"/>
      <c r="M135" s="3"/>
      <c r="N135" s="39"/>
      <c r="O135" s="39"/>
      <c r="P135" s="39"/>
      <c r="Q135" s="39"/>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row>
    <row r="136" spans="1:44" x14ac:dyDescent="0.25">
      <c r="A136" s="3"/>
      <c r="B136" s="3"/>
      <c r="C136" s="3"/>
      <c r="D136" s="5"/>
      <c r="E136" s="3"/>
      <c r="F136" s="3"/>
      <c r="G136" s="3"/>
      <c r="H136" s="3"/>
      <c r="I136" s="3"/>
      <c r="J136" s="3"/>
      <c r="K136" s="3"/>
      <c r="L136" s="4"/>
      <c r="M136" s="3"/>
      <c r="N136" s="39"/>
      <c r="O136" s="39"/>
      <c r="P136" s="39"/>
      <c r="Q136" s="39"/>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row>
    <row r="137" spans="1:44" x14ac:dyDescent="0.25">
      <c r="A137" s="3"/>
      <c r="B137" s="3"/>
      <c r="C137" s="3"/>
      <c r="D137" s="5"/>
      <c r="E137" s="3"/>
      <c r="F137" s="3"/>
      <c r="G137" s="3"/>
      <c r="H137" s="3"/>
      <c r="I137" s="3"/>
      <c r="J137" s="3"/>
      <c r="K137" s="3"/>
      <c r="L137" s="4"/>
      <c r="M137" s="3"/>
      <c r="N137" s="39"/>
      <c r="O137" s="39"/>
      <c r="P137" s="39"/>
      <c r="Q137" s="39"/>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row>
    <row r="138" spans="1:44" x14ac:dyDescent="0.25">
      <c r="A138" s="3"/>
      <c r="B138" s="3"/>
      <c r="C138" s="3"/>
      <c r="D138" s="5"/>
      <c r="E138" s="3"/>
      <c r="F138" s="3"/>
      <c r="G138" s="3"/>
      <c r="H138" s="3"/>
      <c r="I138" s="3"/>
      <c r="J138" s="3"/>
      <c r="K138" s="3"/>
      <c r="L138" s="4"/>
      <c r="M138" s="3"/>
      <c r="N138" s="39"/>
      <c r="O138" s="39"/>
      <c r="P138" s="39"/>
      <c r="Q138" s="39"/>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row>
    <row r="139" spans="1:44" x14ac:dyDescent="0.25">
      <c r="A139" s="3"/>
      <c r="B139" s="3"/>
      <c r="C139" s="3"/>
      <c r="D139" s="5"/>
      <c r="E139" s="3"/>
      <c r="F139" s="3"/>
      <c r="G139" s="3"/>
      <c r="H139" s="3"/>
      <c r="I139" s="3"/>
      <c r="J139" s="3"/>
      <c r="K139" s="3"/>
      <c r="L139" s="4"/>
      <c r="M139" s="3"/>
      <c r="N139" s="39"/>
      <c r="O139" s="39"/>
      <c r="P139" s="39"/>
      <c r="Q139" s="39"/>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row>
    <row r="140" spans="1:44" x14ac:dyDescent="0.25">
      <c r="A140" s="3"/>
      <c r="B140" s="3"/>
      <c r="C140" s="3"/>
      <c r="D140" s="5"/>
      <c r="E140" s="3"/>
      <c r="F140" s="3"/>
      <c r="G140" s="3"/>
      <c r="H140" s="3"/>
      <c r="I140" s="3"/>
      <c r="J140" s="3"/>
      <c r="K140" s="3"/>
      <c r="L140" s="4"/>
      <c r="M140" s="3"/>
      <c r="N140" s="39"/>
      <c r="O140" s="39"/>
      <c r="P140" s="39"/>
      <c r="Q140" s="39"/>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row>
    <row r="141" spans="1:44" x14ac:dyDescent="0.25">
      <c r="A141" s="3"/>
      <c r="B141" s="3"/>
      <c r="C141" s="3"/>
      <c r="D141" s="5"/>
      <c r="E141" s="3"/>
      <c r="F141" s="3"/>
      <c r="G141" s="3"/>
      <c r="H141" s="3"/>
      <c r="I141" s="3"/>
      <c r="J141" s="3"/>
      <c r="K141" s="3"/>
      <c r="L141" s="4"/>
      <c r="M141" s="3"/>
      <c r="N141" s="39"/>
      <c r="O141" s="39"/>
      <c r="P141" s="39"/>
      <c r="Q141" s="39"/>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row>
    <row r="142" spans="1:44" x14ac:dyDescent="0.25">
      <c r="A142" s="3"/>
      <c r="B142" s="3"/>
      <c r="C142" s="3"/>
      <c r="D142" s="5"/>
      <c r="E142" s="3"/>
      <c r="F142" s="3"/>
      <c r="G142" s="3"/>
      <c r="H142" s="3"/>
      <c r="I142" s="3"/>
      <c r="J142" s="3"/>
      <c r="K142" s="3"/>
      <c r="L142" s="4"/>
      <c r="M142" s="3"/>
      <c r="N142" s="39"/>
      <c r="O142" s="39"/>
      <c r="P142" s="39"/>
      <c r="Q142" s="39"/>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row>
    <row r="143" spans="1:44" x14ac:dyDescent="0.25">
      <c r="A143" s="3"/>
      <c r="B143" s="3"/>
      <c r="C143" s="3"/>
      <c r="D143" s="5"/>
      <c r="E143" s="3"/>
      <c r="F143" s="3"/>
      <c r="G143" s="3"/>
      <c r="H143" s="3"/>
      <c r="I143" s="3"/>
      <c r="J143" s="3"/>
      <c r="K143" s="3"/>
      <c r="L143" s="4"/>
      <c r="M143" s="3"/>
      <c r="N143" s="39"/>
      <c r="O143" s="39"/>
      <c r="P143" s="39"/>
      <c r="Q143" s="39"/>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row>
    <row r="144" spans="1:44" x14ac:dyDescent="0.25">
      <c r="A144" s="3"/>
      <c r="B144" s="3"/>
      <c r="C144" s="3"/>
      <c r="D144" s="5"/>
      <c r="E144" s="3"/>
      <c r="F144" s="3"/>
      <c r="G144" s="3"/>
      <c r="H144" s="3"/>
      <c r="I144" s="3"/>
      <c r="J144" s="3"/>
      <c r="K144" s="3"/>
      <c r="L144" s="4"/>
      <c r="M144" s="3"/>
      <c r="N144" s="39"/>
      <c r="O144" s="39"/>
      <c r="P144" s="39"/>
      <c r="Q144" s="39"/>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row>
    <row r="145" spans="1:44" x14ac:dyDescent="0.25">
      <c r="A145" s="3"/>
      <c r="B145" s="3"/>
      <c r="C145" s="3"/>
      <c r="D145" s="5"/>
      <c r="E145" s="3"/>
      <c r="F145" s="3"/>
      <c r="G145" s="3"/>
      <c r="H145" s="3"/>
      <c r="I145" s="3"/>
      <c r="J145" s="3"/>
      <c r="K145" s="3"/>
      <c r="L145" s="4"/>
      <c r="M145" s="3"/>
      <c r="N145" s="39"/>
      <c r="O145" s="39"/>
      <c r="P145" s="39"/>
      <c r="Q145" s="39"/>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row>
    <row r="146" spans="1:44" x14ac:dyDescent="0.25">
      <c r="A146" s="3"/>
      <c r="B146" s="3"/>
      <c r="C146" s="3"/>
      <c r="D146" s="5"/>
      <c r="E146" s="3"/>
      <c r="F146" s="3"/>
      <c r="G146" s="3"/>
      <c r="H146" s="3"/>
      <c r="I146" s="3"/>
      <c r="J146" s="3"/>
      <c r="K146" s="3"/>
      <c r="L146" s="4"/>
      <c r="M146" s="3"/>
      <c r="N146" s="39"/>
      <c r="O146" s="39"/>
      <c r="P146" s="39"/>
      <c r="Q146" s="39"/>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row>
    <row r="147" spans="1:44" x14ac:dyDescent="0.25">
      <c r="A147" s="3"/>
      <c r="B147" s="3"/>
      <c r="C147" s="3"/>
      <c r="D147" s="5"/>
      <c r="E147" s="3"/>
      <c r="F147" s="3"/>
      <c r="G147" s="3"/>
      <c r="H147" s="3"/>
      <c r="I147" s="3"/>
      <c r="J147" s="3"/>
      <c r="K147" s="3"/>
      <c r="L147" s="4"/>
      <c r="M147" s="3"/>
      <c r="N147" s="39"/>
      <c r="O147" s="39"/>
      <c r="P147" s="39"/>
      <c r="Q147" s="39"/>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row>
    <row r="148" spans="1:44" x14ac:dyDescent="0.25">
      <c r="A148" s="3"/>
      <c r="B148" s="3"/>
      <c r="C148" s="3"/>
      <c r="D148" s="5"/>
      <c r="E148" s="3"/>
      <c r="F148" s="3"/>
      <c r="G148" s="3"/>
      <c r="H148" s="3"/>
      <c r="I148" s="3"/>
      <c r="J148" s="3"/>
      <c r="K148" s="3"/>
      <c r="L148" s="4"/>
      <c r="M148" s="3"/>
      <c r="N148" s="39"/>
      <c r="O148" s="39"/>
      <c r="P148" s="39"/>
      <c r="Q148" s="39"/>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row>
    <row r="149" spans="1:44" x14ac:dyDescent="0.25">
      <c r="A149" s="3"/>
      <c r="B149" s="3"/>
      <c r="C149" s="3"/>
      <c r="D149" s="5"/>
      <c r="E149" s="3"/>
      <c r="F149" s="3"/>
      <c r="G149" s="3"/>
      <c r="H149" s="3"/>
      <c r="I149" s="3"/>
      <c r="J149" s="3"/>
      <c r="K149" s="3"/>
      <c r="L149" s="4"/>
      <c r="M149" s="3"/>
      <c r="N149" s="39"/>
      <c r="O149" s="39"/>
      <c r="P149" s="39"/>
      <c r="Q149" s="39"/>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row>
    <row r="150" spans="1:44" x14ac:dyDescent="0.25">
      <c r="A150" s="3"/>
      <c r="B150" s="3"/>
      <c r="C150" s="3"/>
      <c r="D150" s="5"/>
      <c r="E150" s="3"/>
      <c r="F150" s="3"/>
      <c r="G150" s="3"/>
      <c r="H150" s="3"/>
      <c r="I150" s="3"/>
      <c r="J150" s="3"/>
      <c r="K150" s="3"/>
      <c r="L150" s="4"/>
      <c r="M150" s="3"/>
      <c r="N150" s="39"/>
      <c r="O150" s="39"/>
      <c r="P150" s="39"/>
      <c r="Q150" s="39"/>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row>
    <row r="151" spans="1:44" x14ac:dyDescent="0.25">
      <c r="A151" s="3"/>
      <c r="B151" s="3"/>
      <c r="C151" s="3"/>
      <c r="D151" s="5"/>
      <c r="E151" s="3"/>
      <c r="F151" s="3"/>
      <c r="G151" s="3"/>
      <c r="H151" s="3"/>
      <c r="I151" s="3"/>
      <c r="J151" s="3"/>
      <c r="K151" s="3"/>
      <c r="L151" s="4"/>
      <c r="M151" s="3"/>
      <c r="N151" s="39"/>
      <c r="O151" s="39"/>
      <c r="P151" s="39"/>
      <c r="Q151" s="39"/>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row>
    <row r="152" spans="1:44" x14ac:dyDescent="0.25">
      <c r="A152" s="3"/>
      <c r="B152" s="3"/>
      <c r="C152" s="3"/>
      <c r="D152" s="5"/>
      <c r="E152" s="3"/>
      <c r="F152" s="3"/>
      <c r="G152" s="3"/>
      <c r="H152" s="3"/>
      <c r="I152" s="3"/>
      <c r="J152" s="3"/>
      <c r="K152" s="3"/>
      <c r="L152" s="4"/>
      <c r="M152" s="3"/>
      <c r="N152" s="39"/>
      <c r="O152" s="39"/>
      <c r="P152" s="39"/>
      <c r="Q152" s="39"/>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row>
    <row r="153" spans="1:44" x14ac:dyDescent="0.25">
      <c r="A153" s="3"/>
      <c r="B153" s="3"/>
      <c r="C153" s="3"/>
      <c r="D153" s="5"/>
      <c r="E153" s="3"/>
      <c r="F153" s="3"/>
      <c r="G153" s="3"/>
      <c r="H153" s="3"/>
      <c r="I153" s="3"/>
      <c r="J153" s="3"/>
      <c r="K153" s="3"/>
      <c r="L153" s="4"/>
      <c r="M153" s="3"/>
      <c r="N153" s="39"/>
      <c r="O153" s="39"/>
      <c r="P153" s="39"/>
      <c r="Q153" s="39"/>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row>
    <row r="154" spans="1:44" x14ac:dyDescent="0.25">
      <c r="D154" s="5"/>
      <c r="E154" s="3"/>
      <c r="F154" s="3"/>
      <c r="G154" s="3"/>
      <c r="H154" s="3"/>
      <c r="I154" s="3"/>
      <c r="J154" s="3"/>
      <c r="K154" s="3"/>
      <c r="L154" s="4"/>
      <c r="M154" s="3"/>
      <c r="N154" s="39"/>
      <c r="O154" s="39"/>
      <c r="P154" s="39"/>
      <c r="Q154" s="39"/>
    </row>
    <row r="155" spans="1:44" x14ac:dyDescent="0.25">
      <c r="D155" s="5"/>
      <c r="E155" s="3"/>
      <c r="F155" s="3"/>
      <c r="G155" s="3"/>
      <c r="H155" s="3"/>
      <c r="I155" s="3"/>
      <c r="J155" s="3"/>
      <c r="K155" s="3"/>
      <c r="L155" s="4"/>
      <c r="M155" s="3"/>
      <c r="N155" s="39"/>
      <c r="O155" s="39"/>
      <c r="P155" s="39"/>
      <c r="Q155" s="39"/>
    </row>
    <row r="156" spans="1:44" x14ac:dyDescent="0.25">
      <c r="D156" s="5"/>
      <c r="E156" s="3"/>
      <c r="F156" s="3"/>
      <c r="G156" s="3"/>
      <c r="H156" s="3"/>
      <c r="I156" s="3"/>
      <c r="J156" s="3"/>
      <c r="K156" s="3"/>
      <c r="L156" s="4"/>
      <c r="M156" s="3"/>
      <c r="N156" s="39"/>
      <c r="O156" s="39"/>
      <c r="P156" s="39"/>
      <c r="Q156" s="39"/>
    </row>
    <row r="157" spans="1:44" x14ac:dyDescent="0.25">
      <c r="D157" s="5"/>
      <c r="E157" s="3"/>
      <c r="F157" s="3"/>
      <c r="G157" s="3"/>
      <c r="H157" s="3"/>
      <c r="I157" s="3"/>
      <c r="J157" s="3"/>
      <c r="K157" s="3"/>
      <c r="L157" s="4"/>
      <c r="M157" s="3"/>
      <c r="N157" s="39"/>
      <c r="O157" s="39"/>
      <c r="P157" s="39"/>
      <c r="Q157" s="39"/>
    </row>
    <row r="158" spans="1:44" x14ac:dyDescent="0.25">
      <c r="D158" s="5"/>
      <c r="E158" s="3"/>
      <c r="F158" s="3"/>
      <c r="G158" s="3"/>
      <c r="H158" s="3"/>
      <c r="I158" s="3"/>
      <c r="J158" s="3"/>
      <c r="K158" s="3"/>
      <c r="L158" s="4"/>
      <c r="M158" s="3"/>
      <c r="N158" s="39"/>
      <c r="O158" s="39"/>
      <c r="P158" s="39"/>
      <c r="Q158" s="39"/>
    </row>
    <row r="159" spans="1:44" x14ac:dyDescent="0.25">
      <c r="D159" s="5"/>
      <c r="E159" s="3"/>
      <c r="F159" s="3"/>
      <c r="G159" s="3"/>
      <c r="H159" s="3"/>
      <c r="I159" s="3"/>
      <c r="J159" s="3"/>
      <c r="K159" s="3"/>
      <c r="L159" s="4"/>
      <c r="M159" s="3"/>
      <c r="N159" s="39"/>
      <c r="O159" s="39"/>
      <c r="P159" s="39"/>
      <c r="Q159" s="39"/>
    </row>
    <row r="160" spans="1:44" x14ac:dyDescent="0.25">
      <c r="D160" s="5"/>
      <c r="E160" s="3"/>
      <c r="F160" s="3"/>
      <c r="G160" s="3"/>
      <c r="H160" s="3"/>
      <c r="I160" s="3"/>
      <c r="J160" s="3"/>
      <c r="K160" s="3"/>
      <c r="L160" s="4"/>
      <c r="M160" s="3"/>
      <c r="N160" s="39"/>
      <c r="O160" s="39"/>
      <c r="P160" s="39"/>
      <c r="Q160" s="39"/>
    </row>
    <row r="161" spans="4:17" x14ac:dyDescent="0.25">
      <c r="D161" s="5"/>
      <c r="E161" s="3"/>
      <c r="F161" s="3"/>
      <c r="G161" s="3"/>
      <c r="H161" s="3"/>
      <c r="I161" s="3"/>
      <c r="J161" s="3"/>
      <c r="K161" s="3"/>
      <c r="L161" s="4"/>
      <c r="M161" s="3"/>
      <c r="N161" s="39"/>
      <c r="O161" s="39"/>
      <c r="P161" s="39"/>
      <c r="Q161" s="39"/>
    </row>
    <row r="162" spans="4:17" x14ac:dyDescent="0.25">
      <c r="D162" s="5"/>
      <c r="E162" s="3"/>
      <c r="F162" s="3"/>
      <c r="G162" s="3"/>
      <c r="H162" s="3"/>
      <c r="I162" s="3"/>
      <c r="J162" s="3"/>
      <c r="K162" s="3"/>
      <c r="L162" s="4"/>
      <c r="M162" s="3"/>
      <c r="N162" s="39"/>
      <c r="O162" s="39"/>
      <c r="P162" s="39"/>
      <c r="Q162" s="39"/>
    </row>
    <row r="163" spans="4:17" x14ac:dyDescent="0.25">
      <c r="D163" s="5"/>
      <c r="E163" s="3"/>
      <c r="F163" s="3"/>
      <c r="G163" s="3"/>
      <c r="H163" s="3"/>
      <c r="I163" s="3"/>
      <c r="J163" s="3"/>
      <c r="K163" s="3"/>
      <c r="L163" s="4"/>
      <c r="M163" s="3"/>
      <c r="N163" s="39"/>
      <c r="O163" s="39"/>
      <c r="P163" s="39"/>
      <c r="Q163" s="39"/>
    </row>
  </sheetData>
  <sheetProtection algorithmName="SHA-512" hashValue="bKaXz6LNvQSym/i7M0o/hp3IKMUxsaPE7lx++qsVo8Md9zcofMslnxp+8e2BlkJpod+nkP47wwFTQtJ7wcyT/Q==" saltValue="KXLf97yEuJ+kImAUc0yiWQ==" spinCount="100000" sheet="1" formatColumns="0" formatRows="0" selectLockedCells="1"/>
  <mergeCells count="10">
    <mergeCell ref="K18:L18"/>
    <mergeCell ref="K30:L30"/>
    <mergeCell ref="K31:L31"/>
    <mergeCell ref="E3:L3"/>
    <mergeCell ref="F13:I13"/>
    <mergeCell ref="F7:L7"/>
    <mergeCell ref="F9:L9"/>
    <mergeCell ref="F10:L10"/>
    <mergeCell ref="F11:L11"/>
    <mergeCell ref="F8:L8"/>
  </mergeCells>
  <conditionalFormatting sqref="E39">
    <cfRule type="cellIs" dxfId="4" priority="7" operator="equal">
      <formula>"Comparison of proposed building against the reference building"</formula>
    </cfRule>
  </conditionalFormatting>
  <conditionalFormatting sqref="H43:H112">
    <cfRule type="cellIs" dxfId="3" priority="1" operator="equal">
      <formula>"Yes"</formula>
    </cfRule>
  </conditionalFormatting>
  <conditionalFormatting sqref="J43:J112">
    <cfRule type="expression" dxfId="2" priority="2">
      <formula>OR(E43="Glazing (in walls &amp; doors)",E43="Skylights",E43="Doors (opaque)")</formula>
    </cfRule>
  </conditionalFormatting>
  <conditionalFormatting sqref="L39">
    <cfRule type="cellIs" dxfId="1" priority="9" operator="equal">
      <formula>"Fail"</formula>
    </cfRule>
    <cfRule type="cellIs" dxfId="0" priority="10" operator="equal">
      <formula>"PASS"</formula>
    </cfRule>
  </conditionalFormatting>
  <dataValidations xWindow="509" yWindow="570" count="8">
    <dataValidation type="list" allowBlank="1" showInputMessage="1" showErrorMessage="1" sqref="E118:E119" xr:uid="{738526BE-8A86-4291-94A3-AB272D1DD36E}">
      <formula1>$V$19:$V$24</formula1>
    </dataValidation>
    <dataValidation type="list" allowBlank="1" showInputMessage="1" showErrorMessage="1" sqref="H43:H112" xr:uid="{B0C38D57-D4E9-402D-A015-BD2CB7B23BB9}">
      <formula1>"Yes, No"</formula1>
    </dataValidation>
    <dataValidation type="decimal" operator="greaterThan" allowBlank="1" showInputMessage="1" showErrorMessage="1" prompt="No negative areas" sqref="I114:I117" xr:uid="{8BA72A9E-4E3A-447E-9BB6-9FBB8BF9940F}">
      <formula1>0</formula1>
    </dataValidation>
    <dataValidation type="list" allowBlank="1" showInputMessage="1" showErrorMessage="1" sqref="E43:E117" xr:uid="{57EBAD8C-2CBF-4A47-ABE8-34A4812591C6}">
      <formula1>$V$19:$V$25</formula1>
    </dataValidation>
    <dataValidation type="decimal" operator="greaterThanOrEqual" allowBlank="1" showErrorMessage="1" error="No negative areas" prompt="No negative areas" sqref="I43:I113" xr:uid="{0A3EBC47-C667-48FB-8F48-DA2E8938C0C3}">
      <formula1>0</formula1>
    </dataValidation>
    <dataValidation type="decimal" allowBlank="1" showInputMessage="1" showErrorMessage="1" sqref="J113:J114" xr:uid="{49144F6A-B41C-4396-8E0C-74EF45435F95}">
      <formula1>S103</formula1>
      <formula2>T103</formula2>
    </dataValidation>
    <dataValidation type="list" allowBlank="1" sqref="L15" xr:uid="{F05B90D8-4440-406F-B98C-BC894A5371A1}">
      <formula1>"Housing, Other buildings&lt;300 m²"</formula1>
    </dataValidation>
    <dataValidation type="list" allowBlank="1" sqref="F13:I13" xr:uid="{D841D53F-B75A-4DFF-88AA-0C75B1085CF2}">
      <formula1>TAs</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&amp;CPage &amp;P of &amp;N</oddFooter>
  </headerFooter>
  <ignoredErrors>
    <ignoredError sqref="R22:R23"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19A7F82DBE5A4E98366AA794A219A1" ma:contentTypeVersion="14" ma:contentTypeDescription="Create a new document." ma:contentTypeScope="" ma:versionID="e9ab94a389c2d13bcf92caaeeb6bf6a3">
  <xsd:schema xmlns:xsd="http://www.w3.org/2001/XMLSchema" xmlns:xs="http://www.w3.org/2001/XMLSchema" xmlns:p="http://schemas.microsoft.com/office/2006/metadata/properties" xmlns:ns2="d270f4cd-1165-4c32-bbde-1b7fa5a31fcb" xmlns:ns3="31b020c0-8bf9-4af2-a57f-19358166d036" targetNamespace="http://schemas.microsoft.com/office/2006/metadata/properties" ma:root="true" ma:fieldsID="cb0ec47953cb397da4a135e52b384350" ns2:_="" ns3:_="">
    <xsd:import namespace="d270f4cd-1165-4c32-bbde-1b7fa5a31fcb"/>
    <xsd:import namespace="31b020c0-8bf9-4af2-a57f-19358166d03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0f4cd-1165-4c32-bbde-1b7fa5a31f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3bb255f-8f4f-41a0-a5f7-47d7633e4d64"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b020c0-8bf9-4af2-a57f-19358166d03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b05605d-5f63-41e4-bec6-8928c7c544c8}" ma:internalName="TaxCatchAll" ma:showField="CatchAllData" ma:web="31b020c0-8bf9-4af2-a57f-19358166d036">
      <xsd:complexType>
        <xsd:complexContent>
          <xsd:extension base="dms:MultiChoiceLookup">
            <xsd:sequence>
              <xsd:element name="Value" type="dms:Lookup" maxOccurs="unbounded" minOccurs="0" nillable="true"/>
            </xsd:sequence>
          </xsd:extension>
        </xsd:complexContent>
      </xsd:complexType>
    </xsd:element>
    <xsd:element name="_dlc_DocId" ma:index="22" nillable="true" ma:displayName="Document ID Value" ma:description="The value of the document ID assigned to this item." ma:indexed="true"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31b020c0-8bf9-4af2-a57f-19358166d036" xsi:nil="true"/>
    <lcf76f155ced4ddcb4097134ff3c332f xmlns="d270f4cd-1165-4c32-bbde-1b7fa5a31fcb">
      <Terms xmlns="http://schemas.microsoft.com/office/infopath/2007/PartnerControls"/>
    </lcf76f155ced4ddcb4097134ff3c332f>
    <_dlc_DocId xmlns="31b020c0-8bf9-4af2-a57f-19358166d036">M2R3RQDCH7PM-1687336049-1424758</_dlc_DocId>
    <_dlc_DocIdUrl xmlns="31b020c0-8bf9-4af2-a57f-19358166d036">
      <Url>https://branzltd.sharepoint.com/sites/TPK-TeamAdministration/_layouts/15/DocIdRedir.aspx?ID=M2R3RQDCH7PM-1687336049-1424758</Url>
      <Description>M2R3RQDCH7PM-1687336049-1424758</Description>
    </_dlc_DocIdUrl>
  </documentManagement>
</p:properties>
</file>

<file path=customXml/itemProps1.xml><?xml version="1.0" encoding="utf-8"?>
<ds:datastoreItem xmlns:ds="http://schemas.openxmlformats.org/officeDocument/2006/customXml" ds:itemID="{27E05462-EACC-4C5F-A907-CF1AFDED58E8}"/>
</file>

<file path=customXml/itemProps2.xml><?xml version="1.0" encoding="utf-8"?>
<ds:datastoreItem xmlns:ds="http://schemas.openxmlformats.org/officeDocument/2006/customXml" ds:itemID="{855D1ACA-4814-4741-8D00-AFDB45BB1442}"/>
</file>

<file path=customXml/itemProps3.xml><?xml version="1.0" encoding="utf-8"?>
<ds:datastoreItem xmlns:ds="http://schemas.openxmlformats.org/officeDocument/2006/customXml" ds:itemID="{EB04EF4B-F8D2-4DC6-95D9-4B5E151BF520}"/>
</file>

<file path=customXml/itemProps4.xml><?xml version="1.0" encoding="utf-8"?>
<ds:datastoreItem xmlns:ds="http://schemas.openxmlformats.org/officeDocument/2006/customXml" ds:itemID="{403909BE-1245-49B6-A7F5-EAF09A3313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22</vt:i4>
      </vt:variant>
    </vt:vector>
  </HeadingPairs>
  <TitlesOfParts>
    <vt:vector size="24" baseType="lpstr">
      <vt:lpstr>Introduction</vt:lpstr>
      <vt:lpstr>Calculations and Results</vt:lpstr>
      <vt:lpstr>Areas</vt:lpstr>
      <vt:lpstr>Climates</vt:lpstr>
      <vt:lpstr>DoorArea</vt:lpstr>
      <vt:lpstr>Elements</vt:lpstr>
      <vt:lpstr>GlazingArea</vt:lpstr>
      <vt:lpstr>IDs</vt:lpstr>
      <vt:lpstr>OtherFloorArea</vt:lpstr>
      <vt:lpstr>'Calculations and Results'!Print_Area</vt:lpstr>
      <vt:lpstr>Introduction!Print_Area</vt:lpstr>
      <vt:lpstr>'Calculations and Results'!Print_Titles</vt:lpstr>
      <vt:lpstr>RLU30TotalWall</vt:lpstr>
      <vt:lpstr>RLU70TotalWall</vt:lpstr>
      <vt:lpstr>RLUOtherFloor</vt:lpstr>
      <vt:lpstr>RLURoof</vt:lpstr>
      <vt:lpstr>RLUSlabFloor</vt:lpstr>
      <vt:lpstr>RoofArea</vt:lpstr>
      <vt:lpstr>SkylightArea</vt:lpstr>
      <vt:lpstr>SlabFloorArea</vt:lpstr>
      <vt:lpstr>TAs</vt:lpstr>
      <vt:lpstr>TotalRoofArea</vt:lpstr>
      <vt:lpstr>TotalWallArea</vt:lpstr>
      <vt:lpstr>WallArea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Pollard</dc:creator>
  <cp:lastModifiedBy>Andrew Pollard</cp:lastModifiedBy>
  <cp:lastPrinted>2022-10-11T00:54:51Z</cp:lastPrinted>
  <dcterms:created xsi:type="dcterms:W3CDTF">2022-05-20T01:26:55Z</dcterms:created>
  <dcterms:modified xsi:type="dcterms:W3CDTF">2025-12-18T03:25:57Z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0x0101001619A7F82DBE5A4E98366AA794A219A1</vt:lpwstr>
  </property>
  <property fmtid="{D5CDD505-2E9C-101B-9397-08002B2CF9AE}" pid="3" name="_dlc_DocIdItemGuid">
    <vt:lpwstr>eb199dd1-197d-453f-9226-d42439aa2833</vt:lpwstr>
  </property>
</Properties>
</file>