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ranzltd-my.sharepoint.com/personal/andrew_pollard_branz_co_nz/Documents/Projects/H15thEdCalcTool/"/>
    </mc:Choice>
  </mc:AlternateContent>
  <xr:revisionPtr revIDLastSave="535" documentId="8_{BEA39136-DEA3-4B67-A3BF-3C65341E9B0C}" xr6:coauthVersionLast="47" xr6:coauthVersionMax="47" xr10:uidLastSave="{8A5F244A-D6CE-40B4-A5CD-D7D8299CDD8C}"/>
  <workbookProtection workbookAlgorithmName="SHA-512" workbookHashValue="8Y3tEmObQlf46oh/1cMlz7BmsOjFmlJV16dxwp+PizZvpcsEuzqPTeIkVP/6nXojKm++6ZKKMOK6RbX+OlNULQ==" workbookSaltValue="YxGCACIWBduTiQgLBQ7WYw==" workbookSpinCount="100000" lockStructure="1"/>
  <bookViews>
    <workbookView xWindow="-120" yWindow="-120" windowWidth="29040" windowHeight="15840" activeTab="1" xr2:uid="{465D2052-D235-4C97-917F-475590F77414}"/>
  </bookViews>
  <sheets>
    <sheet name="Introduction" sheetId="10" r:id="rId1"/>
    <sheet name="Project Details" sheetId="12" r:id="rId2"/>
    <sheet name="Slab Floors" sheetId="11" r:id="rId3"/>
    <sheet name="Other Floors" sheetId="13" r:id="rId4"/>
    <sheet name="Roof" sheetId="14" r:id="rId5"/>
    <sheet name="Skylights" sheetId="19" r:id="rId6"/>
    <sheet name="Walls" sheetId="15" r:id="rId7"/>
    <sheet name="Glazing (walls &amp; doors)" sheetId="17" r:id="rId8"/>
    <sheet name="Doors (opaque)" sheetId="20" r:id="rId9"/>
    <sheet name="Results" sheetId="5" r:id="rId10"/>
  </sheets>
  <definedNames>
    <definedName name="DoorArea">Results!$H$24</definedName>
    <definedName name="DoorAreas">'Doors (opaque)'!$I$10:$I$59</definedName>
    <definedName name="DoorID">'Doors (opaque)'!$D$10:$D$59</definedName>
    <definedName name="GlazingArea">Results!$H$23</definedName>
    <definedName name="GlazingAreas">'Glazing (walls &amp; doors)'!$I$10:$I$59</definedName>
    <definedName name="GlazingIDs">'Glazing (walls &amp; doors)'!$D$10:$D$59</definedName>
    <definedName name="HeatedFloorMin">Results!$R$33</definedName>
    <definedName name="HeatedRoofMin">Results!$R$31</definedName>
    <definedName name="HeatedWallMin">Results!$R$32</definedName>
    <definedName name="OtherFloorArea">Results!$H$19</definedName>
    <definedName name="_xlnm.Print_Area" localSheetId="0">Introduction!$A$1:$C$56</definedName>
    <definedName name="_xlnm.Print_Area" localSheetId="9">Results!$D$2:$L$140</definedName>
    <definedName name="_xlnm.Print_Titles" localSheetId="9">Results!$2:$15</definedName>
    <definedName name="ResultsPage">Results!$E$1</definedName>
    <definedName name="RLU30TotalWall">Results!$Q$23</definedName>
    <definedName name="RLU70TotalWall">Results!$Q$22</definedName>
    <definedName name="RLUOtherFloor">Results!$Q$19</definedName>
    <definedName name="RLURoof">Results!$Q$20</definedName>
    <definedName name="RLUSlabFloor">Results!$Q$18</definedName>
    <definedName name="RoofArea">Results!$H$20</definedName>
    <definedName name="SkylightArea">Results!$H$21</definedName>
    <definedName name="SkylightAreas">Skylights!$I$10:$I$59</definedName>
    <definedName name="SkylightIDs">Skylights!$D$10:$D$59</definedName>
    <definedName name="SlabFloorArea">Results!$H$18</definedName>
    <definedName name="TotalRoofArea">Results!$P$20</definedName>
    <definedName name="TotalWallArea">Results!$P$33</definedName>
    <definedName name="WallArea">Results!$H$22</definedName>
    <definedName name="WhenSubmitted">'Project Details'!$F$14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11" i="15"/>
  <c r="H10" i="15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11" i="14"/>
  <c r="H10" i="14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11" i="11"/>
  <c r="H10" i="11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10" i="13"/>
  <c r="H11" i="13"/>
  <c r="AU23" i="5"/>
  <c r="K14" i="5" l="1"/>
  <c r="K13" i="12" l="1"/>
  <c r="K13" i="5" s="1"/>
  <c r="G12" i="11" l="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F10" i="5"/>
  <c r="AC59" i="20"/>
  <c r="I59" i="20"/>
  <c r="AB59" i="20" s="1"/>
  <c r="B59" i="20"/>
  <c r="AC58" i="20"/>
  <c r="I58" i="20"/>
  <c r="AB58" i="20" s="1"/>
  <c r="B58" i="20"/>
  <c r="AC57" i="20"/>
  <c r="I57" i="20"/>
  <c r="O57" i="20" s="1"/>
  <c r="B57" i="20"/>
  <c r="AC56" i="20"/>
  <c r="I56" i="20"/>
  <c r="B56" i="20"/>
  <c r="AC55" i="20"/>
  <c r="AB55" i="20"/>
  <c r="I55" i="20"/>
  <c r="J55" i="20" s="1"/>
  <c r="B55" i="20"/>
  <c r="AC54" i="20"/>
  <c r="AB54" i="20"/>
  <c r="O54" i="20"/>
  <c r="I54" i="20"/>
  <c r="B54" i="20"/>
  <c r="AC53" i="20"/>
  <c r="AB53" i="20"/>
  <c r="O53" i="20"/>
  <c r="I53" i="20"/>
  <c r="J53" i="20" s="1"/>
  <c r="B53" i="20"/>
  <c r="AC52" i="20"/>
  <c r="AB52" i="20"/>
  <c r="O52" i="20"/>
  <c r="J52" i="20"/>
  <c r="I52" i="20"/>
  <c r="B52" i="20"/>
  <c r="AC51" i="20"/>
  <c r="I51" i="20"/>
  <c r="B51" i="20"/>
  <c r="AC50" i="20"/>
  <c r="I50" i="20"/>
  <c r="AB50" i="20" s="1"/>
  <c r="B50" i="20"/>
  <c r="AC49" i="20"/>
  <c r="I49" i="20"/>
  <c r="O49" i="20" s="1"/>
  <c r="B49" i="20"/>
  <c r="AC48" i="20"/>
  <c r="I48" i="20"/>
  <c r="B48" i="20"/>
  <c r="AC47" i="20"/>
  <c r="AB47" i="20"/>
  <c r="I47" i="20"/>
  <c r="J47" i="20" s="1"/>
  <c r="B47" i="20"/>
  <c r="AC46" i="20"/>
  <c r="AB46" i="20"/>
  <c r="O46" i="20"/>
  <c r="I46" i="20"/>
  <c r="B46" i="20"/>
  <c r="AC45" i="20"/>
  <c r="AB45" i="20"/>
  <c r="O45" i="20"/>
  <c r="I45" i="20"/>
  <c r="J45" i="20" s="1"/>
  <c r="B45" i="20"/>
  <c r="AC44" i="20"/>
  <c r="AB44" i="20"/>
  <c r="O44" i="20"/>
  <c r="I44" i="20"/>
  <c r="B44" i="20"/>
  <c r="AC43" i="20"/>
  <c r="I43" i="20"/>
  <c r="B43" i="20"/>
  <c r="AC42" i="20"/>
  <c r="I42" i="20"/>
  <c r="AB42" i="20" s="1"/>
  <c r="B42" i="20"/>
  <c r="AC41" i="20"/>
  <c r="I41" i="20"/>
  <c r="O41" i="20" s="1"/>
  <c r="B41" i="20"/>
  <c r="AC40" i="20"/>
  <c r="I40" i="20"/>
  <c r="B40" i="20"/>
  <c r="AC39" i="20"/>
  <c r="AB39" i="20"/>
  <c r="I39" i="20"/>
  <c r="J39" i="20" s="1"/>
  <c r="B39" i="20"/>
  <c r="AC38" i="20"/>
  <c r="AB38" i="20"/>
  <c r="O38" i="20"/>
  <c r="I38" i="20"/>
  <c r="B38" i="20"/>
  <c r="AC37" i="20"/>
  <c r="AB37" i="20"/>
  <c r="O37" i="20"/>
  <c r="I37" i="20"/>
  <c r="J37" i="20" s="1"/>
  <c r="B37" i="20"/>
  <c r="AC36" i="20"/>
  <c r="AB36" i="20"/>
  <c r="O36" i="20"/>
  <c r="J36" i="20"/>
  <c r="I36" i="20"/>
  <c r="B36" i="20"/>
  <c r="AC35" i="20"/>
  <c r="I35" i="20"/>
  <c r="AB35" i="20" s="1"/>
  <c r="B35" i="20"/>
  <c r="AC34" i="20"/>
  <c r="I34" i="20"/>
  <c r="AB34" i="20" s="1"/>
  <c r="B34" i="20"/>
  <c r="AC33" i="20"/>
  <c r="I33" i="20"/>
  <c r="O33" i="20" s="1"/>
  <c r="B33" i="20"/>
  <c r="AC32" i="20"/>
  <c r="I32" i="20"/>
  <c r="O32" i="20" s="1"/>
  <c r="B32" i="20"/>
  <c r="AC31" i="20"/>
  <c r="I31" i="20"/>
  <c r="B31" i="20"/>
  <c r="AC30" i="20"/>
  <c r="AB30" i="20"/>
  <c r="O30" i="20"/>
  <c r="I30" i="20"/>
  <c r="B30" i="20"/>
  <c r="AC29" i="20"/>
  <c r="O29" i="20"/>
  <c r="I29" i="20"/>
  <c r="B29" i="20"/>
  <c r="AC28" i="20"/>
  <c r="I28" i="20"/>
  <c r="O28" i="20" s="1"/>
  <c r="B28" i="20"/>
  <c r="AC27" i="20"/>
  <c r="O27" i="20"/>
  <c r="I27" i="20"/>
  <c r="B27" i="20"/>
  <c r="AC26" i="20"/>
  <c r="I26" i="20"/>
  <c r="O26" i="20" s="1"/>
  <c r="B26" i="20"/>
  <c r="AC25" i="20"/>
  <c r="O25" i="20"/>
  <c r="I25" i="20"/>
  <c r="B25" i="20"/>
  <c r="AC24" i="20"/>
  <c r="I24" i="20"/>
  <c r="O24" i="20" s="1"/>
  <c r="B24" i="20"/>
  <c r="AC23" i="20"/>
  <c r="O23" i="20"/>
  <c r="I23" i="20"/>
  <c r="B23" i="20"/>
  <c r="AC22" i="20"/>
  <c r="AB22" i="20"/>
  <c r="O22" i="20"/>
  <c r="J22" i="20"/>
  <c r="I22" i="20"/>
  <c r="B22" i="20"/>
  <c r="AC21" i="20"/>
  <c r="O21" i="20"/>
  <c r="I21" i="20"/>
  <c r="AB21" i="20" s="1"/>
  <c r="B21" i="20"/>
  <c r="AC20" i="20"/>
  <c r="AB20" i="20"/>
  <c r="I20" i="20"/>
  <c r="O20" i="20" s="1"/>
  <c r="B20" i="20"/>
  <c r="AC19" i="20"/>
  <c r="I19" i="20"/>
  <c r="O19" i="20" s="1"/>
  <c r="B19" i="20"/>
  <c r="AC18" i="20"/>
  <c r="I18" i="20"/>
  <c r="B18" i="20"/>
  <c r="AC17" i="20"/>
  <c r="AB17" i="20"/>
  <c r="O17" i="20"/>
  <c r="I17" i="20"/>
  <c r="J17" i="20" s="1"/>
  <c r="B17" i="20"/>
  <c r="AC16" i="20"/>
  <c r="AB16" i="20"/>
  <c r="O16" i="20"/>
  <c r="J16" i="20"/>
  <c r="I16" i="20"/>
  <c r="B16" i="20"/>
  <c r="AC15" i="20"/>
  <c r="I15" i="20"/>
  <c r="AB15" i="20" s="1"/>
  <c r="B15" i="20"/>
  <c r="AC14" i="20"/>
  <c r="AB14" i="20"/>
  <c r="O14" i="20"/>
  <c r="I14" i="20"/>
  <c r="B14" i="20"/>
  <c r="AC13" i="20"/>
  <c r="I13" i="20"/>
  <c r="O13" i="20" s="1"/>
  <c r="B13" i="20"/>
  <c r="AC12" i="20"/>
  <c r="I12" i="20"/>
  <c r="B12" i="20"/>
  <c r="AC11" i="20"/>
  <c r="I11" i="20"/>
  <c r="K11" i="20" s="1"/>
  <c r="B11" i="20"/>
  <c r="AC10" i="20"/>
  <c r="I10" i="20"/>
  <c r="B10" i="20"/>
  <c r="C6" i="20"/>
  <c r="AC59" i="19"/>
  <c r="AB59" i="19"/>
  <c r="O59" i="19"/>
  <c r="J59" i="19"/>
  <c r="I59" i="19"/>
  <c r="B59" i="19"/>
  <c r="AC58" i="19"/>
  <c r="I58" i="19"/>
  <c r="AB58" i="19" s="1"/>
  <c r="B58" i="19"/>
  <c r="AC57" i="19"/>
  <c r="AB57" i="19"/>
  <c r="O57" i="19"/>
  <c r="J57" i="19"/>
  <c r="I57" i="19"/>
  <c r="B57" i="19"/>
  <c r="AC56" i="19"/>
  <c r="O56" i="19"/>
  <c r="I56" i="19"/>
  <c r="B56" i="19"/>
  <c r="AC55" i="19"/>
  <c r="I55" i="19"/>
  <c r="J55" i="19" s="1"/>
  <c r="B55" i="19"/>
  <c r="AC54" i="19"/>
  <c r="J54" i="19"/>
  <c r="I54" i="19"/>
  <c r="AB54" i="19" s="1"/>
  <c r="B54" i="19"/>
  <c r="AC53" i="19"/>
  <c r="I53" i="19"/>
  <c r="J49" i="19" s="1"/>
  <c r="B53" i="19"/>
  <c r="AC52" i="19"/>
  <c r="AB52" i="19"/>
  <c r="I52" i="19"/>
  <c r="O52" i="19" s="1"/>
  <c r="B52" i="19"/>
  <c r="AC51" i="19"/>
  <c r="AB51" i="19"/>
  <c r="O51" i="19"/>
  <c r="I51" i="19"/>
  <c r="B51" i="19"/>
  <c r="AC50" i="19"/>
  <c r="AB50" i="19"/>
  <c r="O50" i="19"/>
  <c r="I50" i="19"/>
  <c r="J50" i="19" s="1"/>
  <c r="B50" i="19"/>
  <c r="AC49" i="19"/>
  <c r="AB49" i="19"/>
  <c r="O49" i="19"/>
  <c r="I49" i="19"/>
  <c r="B49" i="19"/>
  <c r="AC48" i="19"/>
  <c r="O48" i="19"/>
  <c r="I48" i="19"/>
  <c r="B48" i="19"/>
  <c r="AC47" i="19"/>
  <c r="I47" i="19"/>
  <c r="J47" i="19" s="1"/>
  <c r="B47" i="19"/>
  <c r="AC46" i="19"/>
  <c r="J46" i="19"/>
  <c r="I46" i="19"/>
  <c r="AB46" i="19" s="1"/>
  <c r="B46" i="19"/>
  <c r="AC45" i="19"/>
  <c r="I45" i="19"/>
  <c r="J41" i="19" s="1"/>
  <c r="B45" i="19"/>
  <c r="AC44" i="19"/>
  <c r="AB44" i="19"/>
  <c r="I44" i="19"/>
  <c r="O44" i="19" s="1"/>
  <c r="B44" i="19"/>
  <c r="AC43" i="19"/>
  <c r="AB43" i="19"/>
  <c r="O43" i="19"/>
  <c r="I43" i="19"/>
  <c r="B43" i="19"/>
  <c r="AC42" i="19"/>
  <c r="AB42" i="19"/>
  <c r="O42" i="19"/>
  <c r="I42" i="19"/>
  <c r="J42" i="19" s="1"/>
  <c r="B42" i="19"/>
  <c r="AC41" i="19"/>
  <c r="AB41" i="19"/>
  <c r="O41" i="19"/>
  <c r="I41" i="19"/>
  <c r="B41" i="19"/>
  <c r="AC40" i="19"/>
  <c r="O40" i="19"/>
  <c r="I40" i="19"/>
  <c r="B40" i="19"/>
  <c r="AC39" i="19"/>
  <c r="I39" i="19"/>
  <c r="J39" i="19" s="1"/>
  <c r="B39" i="19"/>
  <c r="AC38" i="19"/>
  <c r="J38" i="19"/>
  <c r="I38" i="19"/>
  <c r="AB38" i="19" s="1"/>
  <c r="B38" i="19"/>
  <c r="AC37" i="19"/>
  <c r="I37" i="19"/>
  <c r="J33" i="19" s="1"/>
  <c r="B37" i="19"/>
  <c r="AC36" i="19"/>
  <c r="AB36" i="19"/>
  <c r="I36" i="19"/>
  <c r="O36" i="19" s="1"/>
  <c r="B36" i="19"/>
  <c r="AC35" i="19"/>
  <c r="AB35" i="19"/>
  <c r="O35" i="19"/>
  <c r="I35" i="19"/>
  <c r="B35" i="19"/>
  <c r="AC34" i="19"/>
  <c r="AB34" i="19"/>
  <c r="O34" i="19"/>
  <c r="I34" i="19"/>
  <c r="J34" i="19" s="1"/>
  <c r="B34" i="19"/>
  <c r="AC33" i="19"/>
  <c r="AB33" i="19"/>
  <c r="O33" i="19"/>
  <c r="I33" i="19"/>
  <c r="B33" i="19"/>
  <c r="AC32" i="19"/>
  <c r="O32" i="19"/>
  <c r="I32" i="19"/>
  <c r="J32" i="19" s="1"/>
  <c r="B32" i="19"/>
  <c r="AC31" i="19"/>
  <c r="AB31" i="19"/>
  <c r="O31" i="19"/>
  <c r="I31" i="19"/>
  <c r="B31" i="19"/>
  <c r="AC30" i="19"/>
  <c r="AB30" i="19"/>
  <c r="O30" i="19"/>
  <c r="I30" i="19"/>
  <c r="J30" i="19" s="1"/>
  <c r="B30" i="19"/>
  <c r="AC29" i="19"/>
  <c r="AB29" i="19"/>
  <c r="O29" i="19"/>
  <c r="I29" i="19"/>
  <c r="J29" i="19" s="1"/>
  <c r="B29" i="19"/>
  <c r="AC28" i="19"/>
  <c r="AB28" i="19"/>
  <c r="O28" i="19"/>
  <c r="J28" i="19"/>
  <c r="I28" i="19"/>
  <c r="B28" i="19"/>
  <c r="AC27" i="19"/>
  <c r="O27" i="19"/>
  <c r="I27" i="19"/>
  <c r="J27" i="19" s="1"/>
  <c r="B27" i="19"/>
  <c r="AC26" i="19"/>
  <c r="AB26" i="19"/>
  <c r="O26" i="19"/>
  <c r="J26" i="19"/>
  <c r="I26" i="19"/>
  <c r="B26" i="19"/>
  <c r="AC25" i="19"/>
  <c r="O25" i="19"/>
  <c r="I25" i="19"/>
  <c r="J25" i="19" s="1"/>
  <c r="B25" i="19"/>
  <c r="AC24" i="19"/>
  <c r="AB24" i="19"/>
  <c r="O24" i="19"/>
  <c r="J24" i="19"/>
  <c r="I24" i="19"/>
  <c r="B24" i="19"/>
  <c r="AC23" i="19"/>
  <c r="O23" i="19"/>
  <c r="I23" i="19"/>
  <c r="J23" i="19" s="1"/>
  <c r="B23" i="19"/>
  <c r="AC22" i="19"/>
  <c r="AB22" i="19"/>
  <c r="I22" i="19"/>
  <c r="O22" i="19" s="1"/>
  <c r="B22" i="19"/>
  <c r="AC21" i="19"/>
  <c r="AB21" i="19"/>
  <c r="I21" i="19"/>
  <c r="O21" i="19" s="1"/>
  <c r="B21" i="19"/>
  <c r="AC20" i="19"/>
  <c r="I20" i="19"/>
  <c r="J19" i="19" s="1"/>
  <c r="B20" i="19"/>
  <c r="AC19" i="19"/>
  <c r="AB19" i="19"/>
  <c r="O19" i="19"/>
  <c r="I19" i="19"/>
  <c r="B19" i="19"/>
  <c r="AC18" i="19"/>
  <c r="O18" i="19"/>
  <c r="I18" i="19"/>
  <c r="B18" i="19"/>
  <c r="AC17" i="19"/>
  <c r="AB17" i="19"/>
  <c r="I17" i="19"/>
  <c r="O17" i="19" s="1"/>
  <c r="B17" i="19"/>
  <c r="AC16" i="19"/>
  <c r="AB16" i="19"/>
  <c r="I16" i="19"/>
  <c r="O16" i="19" s="1"/>
  <c r="B16" i="19"/>
  <c r="AC15" i="19"/>
  <c r="AB15" i="19"/>
  <c r="O15" i="19"/>
  <c r="I15" i="19"/>
  <c r="B15" i="19"/>
  <c r="AC14" i="19"/>
  <c r="AB14" i="19"/>
  <c r="O14" i="19"/>
  <c r="I14" i="19"/>
  <c r="J14" i="19" s="1"/>
  <c r="B14" i="19"/>
  <c r="AC13" i="19"/>
  <c r="J13" i="19"/>
  <c r="I13" i="19"/>
  <c r="AB13" i="19" s="1"/>
  <c r="B13" i="19"/>
  <c r="AC12" i="19"/>
  <c r="I12" i="19"/>
  <c r="B12" i="19"/>
  <c r="AC11" i="19"/>
  <c r="I11" i="19"/>
  <c r="B11" i="19"/>
  <c r="AC10" i="19"/>
  <c r="I10" i="19"/>
  <c r="B10" i="19"/>
  <c r="C6" i="19"/>
  <c r="F6" i="5"/>
  <c r="F14" i="5"/>
  <c r="P8" i="5" s="1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42" i="5"/>
  <c r="F7" i="5"/>
  <c r="S10" i="20" s="1"/>
  <c r="K12" i="12"/>
  <c r="I13" i="17"/>
  <c r="Q18" i="5" l="1"/>
  <c r="R34" i="5"/>
  <c r="R33" i="5"/>
  <c r="R32" i="5"/>
  <c r="R31" i="5"/>
  <c r="Q22" i="5"/>
  <c r="Q20" i="5"/>
  <c r="Q19" i="5"/>
  <c r="O10" i="20"/>
  <c r="K10" i="20"/>
  <c r="J12" i="19"/>
  <c r="K12" i="19"/>
  <c r="AB10" i="19"/>
  <c r="K10" i="19"/>
  <c r="Q31" i="19" s="1"/>
  <c r="R31" i="19" s="1"/>
  <c r="O11" i="19"/>
  <c r="K11" i="19"/>
  <c r="S10" i="19"/>
  <c r="AB11" i="19"/>
  <c r="O12" i="20"/>
  <c r="O11" i="20"/>
  <c r="AB11" i="20"/>
  <c r="AB13" i="20"/>
  <c r="J21" i="20"/>
  <c r="AB24" i="20"/>
  <c r="AB26" i="20"/>
  <c r="AB28" i="20"/>
  <c r="AB29" i="20"/>
  <c r="AB31" i="20"/>
  <c r="AB33" i="20"/>
  <c r="J38" i="20"/>
  <c r="O40" i="20"/>
  <c r="AB41" i="20"/>
  <c r="J46" i="20"/>
  <c r="O48" i="20"/>
  <c r="AB49" i="20"/>
  <c r="J54" i="20"/>
  <c r="O56" i="20"/>
  <c r="AB57" i="20"/>
  <c r="AB10" i="20"/>
  <c r="AB12" i="20"/>
  <c r="AB18" i="20"/>
  <c r="AB23" i="20"/>
  <c r="AB25" i="20"/>
  <c r="AB27" i="20"/>
  <c r="AB32" i="20"/>
  <c r="O39" i="20"/>
  <c r="AB40" i="20"/>
  <c r="O47" i="20"/>
  <c r="AB48" i="20"/>
  <c r="O55" i="20"/>
  <c r="AB56" i="20"/>
  <c r="J15" i="20"/>
  <c r="J18" i="20"/>
  <c r="AB19" i="20"/>
  <c r="J31" i="20"/>
  <c r="J35" i="20"/>
  <c r="J43" i="20"/>
  <c r="J51" i="20"/>
  <c r="J59" i="20"/>
  <c r="J25" i="20"/>
  <c r="J34" i="20"/>
  <c r="J10" i="20"/>
  <c r="AS24" i="5" s="1"/>
  <c r="J11" i="20"/>
  <c r="J13" i="20"/>
  <c r="O15" i="20"/>
  <c r="O18" i="20"/>
  <c r="J19" i="20"/>
  <c r="J24" i="20"/>
  <c r="J26" i="20"/>
  <c r="J28" i="20"/>
  <c r="O31" i="20"/>
  <c r="J33" i="20"/>
  <c r="O35" i="20"/>
  <c r="J41" i="20"/>
  <c r="O43" i="20"/>
  <c r="J49" i="20"/>
  <c r="O51" i="20"/>
  <c r="J57" i="20"/>
  <c r="O59" i="20"/>
  <c r="J12" i="20"/>
  <c r="J14" i="20"/>
  <c r="J30" i="20"/>
  <c r="J50" i="20"/>
  <c r="J58" i="20"/>
  <c r="O34" i="20"/>
  <c r="J40" i="20"/>
  <c r="O42" i="20"/>
  <c r="AB43" i="20"/>
  <c r="J48" i="20"/>
  <c r="O50" i="20"/>
  <c r="AB51" i="20"/>
  <c r="J56" i="20"/>
  <c r="O58" i="20"/>
  <c r="J44" i="20"/>
  <c r="J23" i="20"/>
  <c r="J27" i="20"/>
  <c r="J29" i="20"/>
  <c r="J32" i="20"/>
  <c r="J42" i="20"/>
  <c r="J20" i="20"/>
  <c r="O10" i="19"/>
  <c r="J11" i="19"/>
  <c r="O12" i="19"/>
  <c r="O13" i="19"/>
  <c r="J10" i="19"/>
  <c r="J21" i="19"/>
  <c r="AB12" i="19"/>
  <c r="J17" i="19"/>
  <c r="AB18" i="19"/>
  <c r="O20" i="19"/>
  <c r="AB23" i="19"/>
  <c r="AB25" i="19"/>
  <c r="AB27" i="19"/>
  <c r="AB32" i="19"/>
  <c r="J37" i="19"/>
  <c r="O39" i="19"/>
  <c r="AB40" i="19"/>
  <c r="J45" i="19"/>
  <c r="O47" i="19"/>
  <c r="AB48" i="19"/>
  <c r="J53" i="19"/>
  <c r="O55" i="19"/>
  <c r="AB56" i="19"/>
  <c r="J20" i="19"/>
  <c r="J16" i="19"/>
  <c r="J22" i="19"/>
  <c r="J36" i="19"/>
  <c r="O38" i="19"/>
  <c r="AB39" i="19"/>
  <c r="J44" i="19"/>
  <c r="O46" i="19"/>
  <c r="AB47" i="19"/>
  <c r="J52" i="19"/>
  <c r="O54" i="19"/>
  <c r="AB55" i="19"/>
  <c r="J15" i="19"/>
  <c r="J35" i="19"/>
  <c r="O37" i="19"/>
  <c r="J43" i="19"/>
  <c r="O45" i="19"/>
  <c r="J51" i="19"/>
  <c r="O53" i="19"/>
  <c r="J18" i="19"/>
  <c r="J31" i="19"/>
  <c r="AB20" i="19"/>
  <c r="AB37" i="19"/>
  <c r="AB45" i="19"/>
  <c r="AB53" i="19"/>
  <c r="J58" i="19"/>
  <c r="J40" i="19"/>
  <c r="J48" i="19"/>
  <c r="J56" i="19"/>
  <c r="O58" i="19"/>
  <c r="AC17" i="14"/>
  <c r="V21" i="5"/>
  <c r="V23" i="5"/>
  <c r="V24" i="5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10" i="17"/>
  <c r="AB13" i="17"/>
  <c r="AA11" i="15"/>
  <c r="AB11" i="15"/>
  <c r="AC11" i="15"/>
  <c r="AA12" i="15"/>
  <c r="AB12" i="15"/>
  <c r="AC12" i="15"/>
  <c r="AA13" i="15"/>
  <c r="AB13" i="15"/>
  <c r="AC13" i="15"/>
  <c r="AA14" i="15"/>
  <c r="AB14" i="15"/>
  <c r="AC14" i="15"/>
  <c r="AA15" i="15"/>
  <c r="AB15" i="15"/>
  <c r="AC15" i="15"/>
  <c r="AA16" i="15"/>
  <c r="AB16" i="15"/>
  <c r="AC16" i="15"/>
  <c r="AA17" i="15"/>
  <c r="AB17" i="15"/>
  <c r="AC17" i="15"/>
  <c r="AA18" i="15"/>
  <c r="AB18" i="15"/>
  <c r="AC18" i="15"/>
  <c r="AA19" i="15"/>
  <c r="AB19" i="15"/>
  <c r="AC19" i="15"/>
  <c r="AA20" i="15"/>
  <c r="AB20" i="15"/>
  <c r="AC20" i="15"/>
  <c r="AA21" i="15"/>
  <c r="AB21" i="15"/>
  <c r="AC21" i="15"/>
  <c r="AA22" i="15"/>
  <c r="AB22" i="15"/>
  <c r="AC22" i="15"/>
  <c r="AA23" i="15"/>
  <c r="AB23" i="15"/>
  <c r="AC23" i="15"/>
  <c r="AA24" i="15"/>
  <c r="AB24" i="15"/>
  <c r="AC24" i="15"/>
  <c r="AA25" i="15"/>
  <c r="AB25" i="15"/>
  <c r="AC25" i="15"/>
  <c r="AA26" i="15"/>
  <c r="AB26" i="15"/>
  <c r="AC26" i="15"/>
  <c r="AA27" i="15"/>
  <c r="AB27" i="15"/>
  <c r="AC27" i="15"/>
  <c r="AA28" i="15"/>
  <c r="AB28" i="15"/>
  <c r="AC28" i="15"/>
  <c r="AA29" i="15"/>
  <c r="AB29" i="15"/>
  <c r="AC29" i="15"/>
  <c r="AA30" i="15"/>
  <c r="AB30" i="15"/>
  <c r="AC30" i="15"/>
  <c r="AA31" i="15"/>
  <c r="AB31" i="15"/>
  <c r="AC31" i="15"/>
  <c r="AA32" i="15"/>
  <c r="AB32" i="15"/>
  <c r="AC32" i="15"/>
  <c r="AA33" i="15"/>
  <c r="AB33" i="15"/>
  <c r="AC33" i="15"/>
  <c r="AA34" i="15"/>
  <c r="AB34" i="15"/>
  <c r="AC34" i="15"/>
  <c r="AA35" i="15"/>
  <c r="AB35" i="15"/>
  <c r="AC35" i="15"/>
  <c r="AA36" i="15"/>
  <c r="AB36" i="15"/>
  <c r="AC36" i="15"/>
  <c r="AA37" i="15"/>
  <c r="AB37" i="15"/>
  <c r="AC37" i="15"/>
  <c r="AA38" i="15"/>
  <c r="AB38" i="15"/>
  <c r="AC38" i="15"/>
  <c r="AA39" i="15"/>
  <c r="AB39" i="15"/>
  <c r="AC39" i="15"/>
  <c r="AA40" i="15"/>
  <c r="AB40" i="15"/>
  <c r="AC40" i="15"/>
  <c r="AA41" i="15"/>
  <c r="AB41" i="15"/>
  <c r="AC41" i="15"/>
  <c r="AA42" i="15"/>
  <c r="AB42" i="15"/>
  <c r="AC42" i="15"/>
  <c r="AA43" i="15"/>
  <c r="AB43" i="15"/>
  <c r="AC43" i="15"/>
  <c r="AA44" i="15"/>
  <c r="AB44" i="15"/>
  <c r="AC44" i="15"/>
  <c r="AA45" i="15"/>
  <c r="AB45" i="15"/>
  <c r="AC45" i="15"/>
  <c r="AA46" i="15"/>
  <c r="AB46" i="15"/>
  <c r="AC46" i="15"/>
  <c r="AA47" i="15"/>
  <c r="AB47" i="15"/>
  <c r="AC47" i="15"/>
  <c r="AA48" i="15"/>
  <c r="AB48" i="15"/>
  <c r="AC48" i="15"/>
  <c r="AA49" i="15"/>
  <c r="AB49" i="15"/>
  <c r="AC49" i="15"/>
  <c r="AA50" i="15"/>
  <c r="AB50" i="15"/>
  <c r="AC50" i="15"/>
  <c r="AA51" i="15"/>
  <c r="AB51" i="15"/>
  <c r="AC51" i="15"/>
  <c r="AA52" i="15"/>
  <c r="AB52" i="15"/>
  <c r="AC52" i="15"/>
  <c r="AA53" i="15"/>
  <c r="AB53" i="15"/>
  <c r="AC53" i="15"/>
  <c r="AA54" i="15"/>
  <c r="AB54" i="15"/>
  <c r="AC54" i="15"/>
  <c r="AA55" i="15"/>
  <c r="AB55" i="15"/>
  <c r="AC55" i="15"/>
  <c r="AA56" i="15"/>
  <c r="AB56" i="15"/>
  <c r="AC56" i="15"/>
  <c r="AA57" i="15"/>
  <c r="AB57" i="15"/>
  <c r="AC57" i="15"/>
  <c r="AA58" i="15"/>
  <c r="AB58" i="15"/>
  <c r="AC58" i="15"/>
  <c r="AA59" i="15"/>
  <c r="AB59" i="15"/>
  <c r="AC59" i="15"/>
  <c r="AC10" i="15"/>
  <c r="AA10" i="15"/>
  <c r="AA11" i="13"/>
  <c r="AB11" i="13"/>
  <c r="AC11" i="13"/>
  <c r="AA12" i="13"/>
  <c r="AB12" i="13"/>
  <c r="AC12" i="13"/>
  <c r="AA13" i="13"/>
  <c r="AB13" i="13"/>
  <c r="AC13" i="13"/>
  <c r="AA14" i="13"/>
  <c r="AB14" i="13"/>
  <c r="AC14" i="13"/>
  <c r="AA15" i="13"/>
  <c r="AB15" i="13"/>
  <c r="AC15" i="13"/>
  <c r="AA16" i="13"/>
  <c r="AB16" i="13"/>
  <c r="AC16" i="13"/>
  <c r="AA17" i="13"/>
  <c r="AB17" i="13"/>
  <c r="AC17" i="13"/>
  <c r="AA18" i="13"/>
  <c r="AB18" i="13"/>
  <c r="AC18" i="13"/>
  <c r="AA19" i="13"/>
  <c r="AB19" i="13"/>
  <c r="AC19" i="13"/>
  <c r="AA20" i="13"/>
  <c r="AB20" i="13"/>
  <c r="AC20" i="13"/>
  <c r="AA21" i="13"/>
  <c r="AB21" i="13"/>
  <c r="AC21" i="13"/>
  <c r="AA22" i="13"/>
  <c r="AB22" i="13"/>
  <c r="AC22" i="13"/>
  <c r="AA23" i="13"/>
  <c r="AB23" i="13"/>
  <c r="AC23" i="13"/>
  <c r="AA24" i="13"/>
  <c r="AB24" i="13"/>
  <c r="AC24" i="13"/>
  <c r="AA25" i="13"/>
  <c r="AB25" i="13"/>
  <c r="AC25" i="13"/>
  <c r="AA26" i="13"/>
  <c r="AB26" i="13"/>
  <c r="AC26" i="13"/>
  <c r="AA27" i="13"/>
  <c r="AB27" i="13"/>
  <c r="AC27" i="13"/>
  <c r="AA28" i="13"/>
  <c r="AB28" i="13"/>
  <c r="AC28" i="13"/>
  <c r="AA29" i="13"/>
  <c r="AB29" i="13"/>
  <c r="AC29" i="13"/>
  <c r="AA30" i="13"/>
  <c r="AB30" i="13"/>
  <c r="AC30" i="13"/>
  <c r="AA31" i="13"/>
  <c r="AB31" i="13"/>
  <c r="AC31" i="13"/>
  <c r="AA32" i="13"/>
  <c r="AB32" i="13"/>
  <c r="AC32" i="13"/>
  <c r="AA33" i="13"/>
  <c r="AB33" i="13"/>
  <c r="AC33" i="13"/>
  <c r="AA34" i="13"/>
  <c r="AB34" i="13"/>
  <c r="AC34" i="13"/>
  <c r="AA35" i="13"/>
  <c r="AB35" i="13"/>
  <c r="AC35" i="13"/>
  <c r="AA36" i="13"/>
  <c r="AB36" i="13"/>
  <c r="AC36" i="13"/>
  <c r="AA37" i="13"/>
  <c r="AB37" i="13"/>
  <c r="AC37" i="13"/>
  <c r="AA38" i="13"/>
  <c r="AB38" i="13"/>
  <c r="AC38" i="13"/>
  <c r="AA39" i="13"/>
  <c r="AB39" i="13"/>
  <c r="AC39" i="13"/>
  <c r="AA40" i="13"/>
  <c r="AB40" i="13"/>
  <c r="AC40" i="13"/>
  <c r="AA41" i="13"/>
  <c r="AB41" i="13"/>
  <c r="AC41" i="13"/>
  <c r="AA42" i="13"/>
  <c r="AB42" i="13"/>
  <c r="AC42" i="13"/>
  <c r="AA43" i="13"/>
  <c r="AB43" i="13"/>
  <c r="AC43" i="13"/>
  <c r="AA44" i="13"/>
  <c r="AB44" i="13"/>
  <c r="AC44" i="13"/>
  <c r="AA45" i="13"/>
  <c r="AB45" i="13"/>
  <c r="AC45" i="13"/>
  <c r="AA46" i="13"/>
  <c r="AB46" i="13"/>
  <c r="AC46" i="13"/>
  <c r="AA47" i="13"/>
  <c r="AB47" i="13"/>
  <c r="AC47" i="13"/>
  <c r="AA48" i="13"/>
  <c r="AB48" i="13"/>
  <c r="AC48" i="13"/>
  <c r="AA49" i="13"/>
  <c r="AB49" i="13"/>
  <c r="AC49" i="13"/>
  <c r="AA50" i="13"/>
  <c r="AB50" i="13"/>
  <c r="AC50" i="13"/>
  <c r="AA51" i="13"/>
  <c r="AB51" i="13"/>
  <c r="AC51" i="13"/>
  <c r="AA52" i="13"/>
  <c r="AB52" i="13"/>
  <c r="AC52" i="13"/>
  <c r="AA53" i="13"/>
  <c r="AB53" i="13"/>
  <c r="AC53" i="13"/>
  <c r="AA54" i="13"/>
  <c r="AB54" i="13"/>
  <c r="AC54" i="13"/>
  <c r="AA55" i="13"/>
  <c r="AB55" i="13"/>
  <c r="AC55" i="13"/>
  <c r="AA56" i="13"/>
  <c r="AB56" i="13"/>
  <c r="AC56" i="13"/>
  <c r="AA57" i="13"/>
  <c r="AB57" i="13"/>
  <c r="AC57" i="13"/>
  <c r="AA58" i="13"/>
  <c r="AB58" i="13"/>
  <c r="AC58" i="13"/>
  <c r="AA59" i="13"/>
  <c r="AB59" i="13"/>
  <c r="AC59" i="13"/>
  <c r="AB10" i="13"/>
  <c r="AC10" i="13"/>
  <c r="AA10" i="13"/>
  <c r="AA11" i="11"/>
  <c r="AB11" i="11"/>
  <c r="AC11" i="11"/>
  <c r="AA12" i="11"/>
  <c r="AB12" i="11"/>
  <c r="AC12" i="11"/>
  <c r="AA13" i="11"/>
  <c r="AB13" i="11"/>
  <c r="AC13" i="11"/>
  <c r="AA14" i="11"/>
  <c r="AB14" i="11"/>
  <c r="AC14" i="11"/>
  <c r="AA15" i="11"/>
  <c r="AB15" i="11"/>
  <c r="AC15" i="11"/>
  <c r="AA16" i="11"/>
  <c r="AB16" i="11"/>
  <c r="AC16" i="11"/>
  <c r="AA17" i="11"/>
  <c r="AB17" i="11"/>
  <c r="AC17" i="11"/>
  <c r="AA18" i="11"/>
  <c r="AB18" i="11"/>
  <c r="AC18" i="11"/>
  <c r="AA19" i="11"/>
  <c r="AB19" i="11"/>
  <c r="AC19" i="11"/>
  <c r="AA20" i="11"/>
  <c r="AB20" i="11"/>
  <c r="AC20" i="11"/>
  <c r="AA21" i="11"/>
  <c r="AB21" i="11"/>
  <c r="AC21" i="11"/>
  <c r="AA22" i="11"/>
  <c r="AB22" i="11"/>
  <c r="AC22" i="11"/>
  <c r="AA23" i="11"/>
  <c r="AB23" i="11"/>
  <c r="AC23" i="11"/>
  <c r="AA24" i="11"/>
  <c r="AB24" i="11"/>
  <c r="AC24" i="11"/>
  <c r="AA25" i="11"/>
  <c r="AB25" i="11"/>
  <c r="AC25" i="11"/>
  <c r="AA26" i="11"/>
  <c r="AB26" i="11"/>
  <c r="AC26" i="11"/>
  <c r="AA27" i="11"/>
  <c r="AB27" i="11"/>
  <c r="AC27" i="11"/>
  <c r="AA28" i="11"/>
  <c r="AB28" i="11"/>
  <c r="AC28" i="11"/>
  <c r="AA29" i="11"/>
  <c r="AB29" i="11"/>
  <c r="AC29" i="11"/>
  <c r="AA30" i="11"/>
  <c r="AB30" i="11"/>
  <c r="AC30" i="11"/>
  <c r="AA31" i="11"/>
  <c r="AB31" i="11"/>
  <c r="AC31" i="11"/>
  <c r="AA32" i="11"/>
  <c r="AB32" i="11"/>
  <c r="AC32" i="11"/>
  <c r="AA33" i="11"/>
  <c r="AB33" i="11"/>
  <c r="AC33" i="11"/>
  <c r="AA34" i="11"/>
  <c r="AB34" i="11"/>
  <c r="AC34" i="11"/>
  <c r="AA35" i="11"/>
  <c r="AB35" i="11"/>
  <c r="AC35" i="11"/>
  <c r="AA36" i="11"/>
  <c r="AB36" i="11"/>
  <c r="AC36" i="11"/>
  <c r="AA37" i="11"/>
  <c r="AB37" i="11"/>
  <c r="AC37" i="11"/>
  <c r="AA38" i="11"/>
  <c r="AB38" i="11"/>
  <c r="AC38" i="11"/>
  <c r="AA39" i="11"/>
  <c r="AB39" i="11"/>
  <c r="AC39" i="11"/>
  <c r="AA40" i="11"/>
  <c r="AB40" i="11"/>
  <c r="AC40" i="11"/>
  <c r="AA41" i="11"/>
  <c r="AB41" i="11"/>
  <c r="AC41" i="11"/>
  <c r="AA42" i="11"/>
  <c r="AB42" i="11"/>
  <c r="AC42" i="11"/>
  <c r="AA43" i="11"/>
  <c r="AB43" i="11"/>
  <c r="AC43" i="11"/>
  <c r="AA44" i="11"/>
  <c r="AB44" i="11"/>
  <c r="AC44" i="11"/>
  <c r="AA45" i="11"/>
  <c r="AB45" i="11"/>
  <c r="AC45" i="11"/>
  <c r="AA46" i="11"/>
  <c r="AB46" i="11"/>
  <c r="AC46" i="11"/>
  <c r="AA47" i="11"/>
  <c r="AB47" i="11"/>
  <c r="AC47" i="11"/>
  <c r="AA48" i="11"/>
  <c r="AB48" i="11"/>
  <c r="AC48" i="11"/>
  <c r="AA49" i="11"/>
  <c r="AB49" i="11"/>
  <c r="AC49" i="11"/>
  <c r="AA50" i="11"/>
  <c r="AB50" i="11"/>
  <c r="AC50" i="11"/>
  <c r="AA51" i="11"/>
  <c r="AB51" i="11"/>
  <c r="AC51" i="11"/>
  <c r="AA52" i="11"/>
  <c r="AB52" i="11"/>
  <c r="AC52" i="11"/>
  <c r="AA53" i="11"/>
  <c r="AB53" i="11"/>
  <c r="AC53" i="11"/>
  <c r="AA54" i="11"/>
  <c r="AB54" i="11"/>
  <c r="AC54" i="11"/>
  <c r="AA55" i="11"/>
  <c r="AB55" i="11"/>
  <c r="AC55" i="11"/>
  <c r="AA56" i="11"/>
  <c r="AB56" i="11"/>
  <c r="AC56" i="11"/>
  <c r="AA57" i="11"/>
  <c r="AB57" i="11"/>
  <c r="AC57" i="11"/>
  <c r="AA58" i="11"/>
  <c r="AB58" i="11"/>
  <c r="AC58" i="11"/>
  <c r="AA59" i="11"/>
  <c r="AB59" i="11"/>
  <c r="AC59" i="11"/>
  <c r="AB10" i="11"/>
  <c r="AC10" i="11"/>
  <c r="AA10" i="11"/>
  <c r="AB11" i="14"/>
  <c r="AC11" i="14"/>
  <c r="AB12" i="14"/>
  <c r="AC12" i="14"/>
  <c r="AB13" i="14"/>
  <c r="AC13" i="14"/>
  <c r="AB14" i="14"/>
  <c r="AC14" i="14"/>
  <c r="AB15" i="14"/>
  <c r="AC15" i="14"/>
  <c r="AB16" i="14"/>
  <c r="AC16" i="14"/>
  <c r="AB17" i="14"/>
  <c r="AB18" i="14"/>
  <c r="AC18" i="14"/>
  <c r="AB19" i="14"/>
  <c r="AC19" i="14"/>
  <c r="AB20" i="14"/>
  <c r="AC20" i="14"/>
  <c r="AB21" i="14"/>
  <c r="AC21" i="14"/>
  <c r="AB22" i="14"/>
  <c r="AC22" i="14"/>
  <c r="AB23" i="14"/>
  <c r="AC23" i="14"/>
  <c r="AB24" i="14"/>
  <c r="AC24" i="14"/>
  <c r="AB25" i="14"/>
  <c r="AC25" i="14"/>
  <c r="AB26" i="14"/>
  <c r="AC26" i="14"/>
  <c r="AB27" i="14"/>
  <c r="AC27" i="14"/>
  <c r="AB28" i="14"/>
  <c r="AC28" i="14"/>
  <c r="AB29" i="14"/>
  <c r="AC29" i="14"/>
  <c r="AB30" i="14"/>
  <c r="AC30" i="14"/>
  <c r="AB31" i="14"/>
  <c r="AC31" i="14"/>
  <c r="AB32" i="14"/>
  <c r="AC32" i="14"/>
  <c r="AB33" i="14"/>
  <c r="AC33" i="14"/>
  <c r="AB34" i="14"/>
  <c r="AC34" i="14"/>
  <c r="AB35" i="14"/>
  <c r="AC35" i="14"/>
  <c r="AB36" i="14"/>
  <c r="AC36" i="14"/>
  <c r="AB37" i="14"/>
  <c r="AC37" i="14"/>
  <c r="AB38" i="14"/>
  <c r="AC38" i="14"/>
  <c r="AB39" i="14"/>
  <c r="AC39" i="14"/>
  <c r="AB40" i="14"/>
  <c r="AC40" i="14"/>
  <c r="AB41" i="14"/>
  <c r="AC41" i="14"/>
  <c r="AB42" i="14"/>
  <c r="AC42" i="14"/>
  <c r="AB43" i="14"/>
  <c r="AC43" i="14"/>
  <c r="AB44" i="14"/>
  <c r="AC44" i="14"/>
  <c r="AB45" i="14"/>
  <c r="AC45" i="14"/>
  <c r="AB46" i="14"/>
  <c r="AC46" i="14"/>
  <c r="AB47" i="14"/>
  <c r="AC47" i="14"/>
  <c r="AB48" i="14"/>
  <c r="AC48" i="14"/>
  <c r="AB49" i="14"/>
  <c r="AC49" i="14"/>
  <c r="AB50" i="14"/>
  <c r="AC50" i="14"/>
  <c r="AB51" i="14"/>
  <c r="AC51" i="14"/>
  <c r="AB52" i="14"/>
  <c r="AC52" i="14"/>
  <c r="AB53" i="14"/>
  <c r="AC53" i="14"/>
  <c r="AB54" i="14"/>
  <c r="AC54" i="14"/>
  <c r="AB55" i="14"/>
  <c r="AC55" i="14"/>
  <c r="AB56" i="14"/>
  <c r="AC56" i="14"/>
  <c r="AB57" i="14"/>
  <c r="AC57" i="14"/>
  <c r="AB58" i="14"/>
  <c r="AC58" i="14"/>
  <c r="AB59" i="14"/>
  <c r="AC59" i="14"/>
  <c r="AB10" i="14"/>
  <c r="AC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10" i="14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AU19" i="5"/>
  <c r="AU20" i="5"/>
  <c r="AU21" i="5"/>
  <c r="AU22" i="5"/>
  <c r="AU24" i="5"/>
  <c r="AU18" i="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10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11" i="13"/>
  <c r="G11" i="11"/>
  <c r="G10" i="11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10" i="14"/>
  <c r="B10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10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10" i="13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10" i="11"/>
  <c r="I59" i="17"/>
  <c r="AB59" i="17" s="1"/>
  <c r="B59" i="17"/>
  <c r="I58" i="17"/>
  <c r="O58" i="17" s="1"/>
  <c r="B58" i="17"/>
  <c r="I57" i="17"/>
  <c r="B57" i="17"/>
  <c r="I56" i="17"/>
  <c r="B56" i="17"/>
  <c r="I55" i="17"/>
  <c r="B55" i="17"/>
  <c r="I54" i="17"/>
  <c r="O54" i="17" s="1"/>
  <c r="B54" i="17"/>
  <c r="I53" i="17"/>
  <c r="B53" i="17"/>
  <c r="I52" i="17"/>
  <c r="O52" i="17" s="1"/>
  <c r="B52" i="17"/>
  <c r="I51" i="17"/>
  <c r="AB51" i="17" s="1"/>
  <c r="B51" i="17"/>
  <c r="I50" i="17"/>
  <c r="O50" i="17" s="1"/>
  <c r="B50" i="17"/>
  <c r="I49" i="17"/>
  <c r="B49" i="17"/>
  <c r="I48" i="17"/>
  <c r="B48" i="17"/>
  <c r="I47" i="17"/>
  <c r="B47" i="17"/>
  <c r="I46" i="17"/>
  <c r="O46" i="17" s="1"/>
  <c r="B46" i="17"/>
  <c r="I45" i="17"/>
  <c r="B45" i="17"/>
  <c r="I44" i="17"/>
  <c r="AB44" i="17" s="1"/>
  <c r="B44" i="17"/>
  <c r="I43" i="17"/>
  <c r="AB43" i="17" s="1"/>
  <c r="B43" i="17"/>
  <c r="I42" i="17"/>
  <c r="O42" i="17" s="1"/>
  <c r="B42" i="17"/>
  <c r="I41" i="17"/>
  <c r="AB41" i="17" s="1"/>
  <c r="B41" i="17"/>
  <c r="I40" i="17"/>
  <c r="B40" i="17"/>
  <c r="I39" i="17"/>
  <c r="B39" i="17"/>
  <c r="I38" i="17"/>
  <c r="O38" i="17" s="1"/>
  <c r="B38" i="17"/>
  <c r="I37" i="17"/>
  <c r="B37" i="17"/>
  <c r="I36" i="17"/>
  <c r="B36" i="17"/>
  <c r="I35" i="17"/>
  <c r="AB35" i="17" s="1"/>
  <c r="B35" i="17"/>
  <c r="I34" i="17"/>
  <c r="O34" i="17" s="1"/>
  <c r="B34" i="17"/>
  <c r="I33" i="17"/>
  <c r="O33" i="17" s="1"/>
  <c r="B33" i="17"/>
  <c r="I32" i="17"/>
  <c r="O32" i="17" s="1"/>
  <c r="B32" i="17"/>
  <c r="I31" i="17"/>
  <c r="B31" i="17"/>
  <c r="I30" i="17"/>
  <c r="O30" i="17" s="1"/>
  <c r="B30" i="17"/>
  <c r="I29" i="17"/>
  <c r="O29" i="17" s="1"/>
  <c r="B29" i="17"/>
  <c r="I28" i="17"/>
  <c r="AB28" i="17" s="1"/>
  <c r="B28" i="17"/>
  <c r="I27" i="17"/>
  <c r="AB27" i="17" s="1"/>
  <c r="B27" i="17"/>
  <c r="I26" i="17"/>
  <c r="B26" i="17"/>
  <c r="I25" i="17"/>
  <c r="O25" i="17" s="1"/>
  <c r="B25" i="17"/>
  <c r="I24" i="17"/>
  <c r="O24" i="17" s="1"/>
  <c r="B24" i="17"/>
  <c r="I23" i="17"/>
  <c r="B23" i="17"/>
  <c r="I22" i="17"/>
  <c r="B22" i="17"/>
  <c r="I21" i="17"/>
  <c r="B21" i="17"/>
  <c r="I20" i="17"/>
  <c r="B20" i="17"/>
  <c r="I19" i="17"/>
  <c r="AB19" i="17" s="1"/>
  <c r="B19" i="17"/>
  <c r="I18" i="17"/>
  <c r="AB18" i="17" s="1"/>
  <c r="B18" i="17"/>
  <c r="I17" i="17"/>
  <c r="AB17" i="17" s="1"/>
  <c r="B17" i="17"/>
  <c r="I16" i="17"/>
  <c r="AB16" i="17" s="1"/>
  <c r="B16" i="17"/>
  <c r="I15" i="17"/>
  <c r="O15" i="17" s="1"/>
  <c r="B15" i="17"/>
  <c r="I14" i="17"/>
  <c r="O14" i="17" s="1"/>
  <c r="B14" i="17"/>
  <c r="O13" i="17"/>
  <c r="B13" i="17"/>
  <c r="I12" i="17"/>
  <c r="B12" i="17"/>
  <c r="I11" i="17"/>
  <c r="B11" i="17"/>
  <c r="I10" i="17"/>
  <c r="B10" i="17"/>
  <c r="C6" i="17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K12" i="14"/>
  <c r="K14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L10" i="13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10" i="14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10" i="11"/>
  <c r="O12" i="17" l="1"/>
  <c r="K12" i="17"/>
  <c r="O11" i="17"/>
  <c r="K11" i="17" s="1"/>
  <c r="AS19" i="5"/>
  <c r="AS21" i="5"/>
  <c r="Q32" i="20"/>
  <c r="R32" i="20" s="1"/>
  <c r="Q31" i="20"/>
  <c r="R31" i="20" s="1"/>
  <c r="Q32" i="19"/>
  <c r="R32" i="19" s="1"/>
  <c r="O44" i="17"/>
  <c r="O57" i="17"/>
  <c r="AB10" i="17"/>
  <c r="O41" i="17"/>
  <c r="AB49" i="17"/>
  <c r="O39" i="17"/>
  <c r="O36" i="17"/>
  <c r="AB48" i="17"/>
  <c r="J37" i="17"/>
  <c r="J45" i="17"/>
  <c r="O48" i="17"/>
  <c r="O40" i="17"/>
  <c r="AB40" i="17"/>
  <c r="AB33" i="17"/>
  <c r="O26" i="17"/>
  <c r="O35" i="17"/>
  <c r="J41" i="17"/>
  <c r="O49" i="17"/>
  <c r="J53" i="17"/>
  <c r="O56" i="17"/>
  <c r="AB25" i="17"/>
  <c r="AB57" i="17"/>
  <c r="J30" i="17"/>
  <c r="J59" i="17"/>
  <c r="AB56" i="17"/>
  <c r="J44" i="17"/>
  <c r="J28" i="17"/>
  <c r="J35" i="17"/>
  <c r="AB24" i="17"/>
  <c r="O21" i="17"/>
  <c r="J58" i="17"/>
  <c r="J50" i="17"/>
  <c r="J42" i="17"/>
  <c r="J34" i="17"/>
  <c r="J26" i="17"/>
  <c r="AB55" i="17"/>
  <c r="AB47" i="17"/>
  <c r="AB39" i="17"/>
  <c r="AB31" i="17"/>
  <c r="AB23" i="17"/>
  <c r="J57" i="17"/>
  <c r="J49" i="17"/>
  <c r="J33" i="17"/>
  <c r="J25" i="17"/>
  <c r="AB54" i="17"/>
  <c r="AB46" i="17"/>
  <c r="AB38" i="17"/>
  <c r="AB30" i="17"/>
  <c r="AB22" i="17"/>
  <c r="J56" i="17"/>
  <c r="J48" i="17"/>
  <c r="J40" i="17"/>
  <c r="J32" i="17"/>
  <c r="J24" i="17"/>
  <c r="AB53" i="17"/>
  <c r="AB45" i="17"/>
  <c r="AB37" i="17"/>
  <c r="AB29" i="17"/>
  <c r="AB15" i="17"/>
  <c r="O47" i="17"/>
  <c r="O55" i="17"/>
  <c r="J27" i="17"/>
  <c r="O16" i="17"/>
  <c r="O43" i="17"/>
  <c r="J55" i="17"/>
  <c r="J47" i="17"/>
  <c r="J39" i="17"/>
  <c r="J31" i="17"/>
  <c r="J23" i="17"/>
  <c r="AB52" i="17"/>
  <c r="AB36" i="17"/>
  <c r="AB14" i="17"/>
  <c r="J52" i="17"/>
  <c r="J36" i="17"/>
  <c r="J43" i="17"/>
  <c r="AB32" i="17"/>
  <c r="O51" i="17"/>
  <c r="O59" i="17"/>
  <c r="J54" i="17"/>
  <c r="J46" i="17"/>
  <c r="J38" i="17"/>
  <c r="J22" i="17"/>
  <c r="J51" i="17"/>
  <c r="O23" i="17"/>
  <c r="J29" i="17"/>
  <c r="J15" i="17"/>
  <c r="AB58" i="17"/>
  <c r="AB50" i="17"/>
  <c r="AB42" i="17"/>
  <c r="AB34" i="17"/>
  <c r="AB26" i="17"/>
  <c r="AB11" i="17"/>
  <c r="O10" i="17"/>
  <c r="K10" i="17" s="1"/>
  <c r="J21" i="17"/>
  <c r="J13" i="17"/>
  <c r="AB21" i="17"/>
  <c r="J14" i="17"/>
  <c r="O22" i="17"/>
  <c r="J10" i="17"/>
  <c r="J20" i="17"/>
  <c r="J12" i="17"/>
  <c r="AB20" i="17"/>
  <c r="AB12" i="17"/>
  <c r="J11" i="17"/>
  <c r="J18" i="17"/>
  <c r="J19" i="17"/>
  <c r="J17" i="17"/>
  <c r="J16" i="17"/>
  <c r="AS20" i="5"/>
  <c r="AS18" i="5"/>
  <c r="O17" i="17"/>
  <c r="O18" i="17"/>
  <c r="O19" i="17"/>
  <c r="O20" i="17"/>
  <c r="O27" i="17"/>
  <c r="O28" i="17"/>
  <c r="O31" i="17"/>
  <c r="O37" i="17"/>
  <c r="O45" i="17"/>
  <c r="O53" i="17"/>
  <c r="AB10" i="15" l="1"/>
  <c r="G10" i="15"/>
  <c r="AS22" i="5" s="1"/>
  <c r="L10" i="15"/>
  <c r="Q31" i="17"/>
  <c r="R31" i="17" s="1"/>
  <c r="Q32" i="17"/>
  <c r="R32" i="17" s="1"/>
  <c r="AS23" i="5"/>
  <c r="C6" i="15"/>
  <c r="C6" i="14"/>
  <c r="C6" i="13"/>
  <c r="C6" i="11"/>
  <c r="E4" i="12"/>
  <c r="Y59" i="13"/>
  <c r="X59" i="13"/>
  <c r="Y58" i="13"/>
  <c r="X58" i="13"/>
  <c r="Y57" i="13"/>
  <c r="X57" i="13"/>
  <c r="Y56" i="13"/>
  <c r="X56" i="13"/>
  <c r="Y55" i="13"/>
  <c r="X55" i="13"/>
  <c r="Y54" i="13"/>
  <c r="X54" i="13"/>
  <c r="Y53" i="13"/>
  <c r="X53" i="13"/>
  <c r="Y52" i="13"/>
  <c r="X52" i="13"/>
  <c r="Y51" i="13"/>
  <c r="X51" i="13"/>
  <c r="Y50" i="13"/>
  <c r="X50" i="13"/>
  <c r="Y49" i="13"/>
  <c r="X49" i="13"/>
  <c r="Y48" i="13"/>
  <c r="X48" i="13"/>
  <c r="Y47" i="13"/>
  <c r="X47" i="13"/>
  <c r="Y46" i="13"/>
  <c r="X46" i="13"/>
  <c r="Y45" i="13"/>
  <c r="X45" i="13"/>
  <c r="Y44" i="13"/>
  <c r="X44" i="13"/>
  <c r="Y43" i="13"/>
  <c r="X43" i="13"/>
  <c r="Y42" i="13"/>
  <c r="X42" i="13"/>
  <c r="Y41" i="13"/>
  <c r="X41" i="13"/>
  <c r="Y40" i="13"/>
  <c r="X40" i="13"/>
  <c r="Y39" i="13"/>
  <c r="X39" i="13"/>
  <c r="Y38" i="13"/>
  <c r="X38" i="13"/>
  <c r="Y37" i="13"/>
  <c r="X37" i="13"/>
  <c r="Y36" i="13"/>
  <c r="X36" i="13"/>
  <c r="Y35" i="13"/>
  <c r="X35" i="13"/>
  <c r="Y34" i="13"/>
  <c r="X34" i="13"/>
  <c r="F9" i="5"/>
  <c r="F8" i="5"/>
  <c r="F12" i="5"/>
  <c r="K12" i="5"/>
  <c r="P10" i="5" l="1"/>
  <c r="S12" i="20"/>
  <c r="S12" i="19"/>
  <c r="U12" i="19"/>
  <c r="U12" i="20"/>
  <c r="AT25" i="5"/>
  <c r="AT24" i="5" s="1"/>
  <c r="AT23" i="5" s="1"/>
  <c r="AT22" i="5" s="1"/>
  <c r="AT21" i="5" s="1"/>
  <c r="V32" i="5"/>
  <c r="V33" i="5"/>
  <c r="V34" i="5"/>
  <c r="V31" i="5"/>
  <c r="U12" i="17"/>
  <c r="P10" i="11"/>
  <c r="S10" i="17"/>
  <c r="P12" i="13"/>
  <c r="S12" i="17"/>
  <c r="Q23" i="5"/>
  <c r="I34" i="5" s="1"/>
  <c r="K11" i="15"/>
  <c r="Q24" i="5"/>
  <c r="Q21" i="5"/>
  <c r="I33" i="5"/>
  <c r="I31" i="5"/>
  <c r="I32" i="5"/>
  <c r="I30" i="5"/>
  <c r="P10" i="14"/>
  <c r="P10" i="15"/>
  <c r="P12" i="14"/>
  <c r="P12" i="15"/>
  <c r="P12" i="11"/>
  <c r="P10" i="13"/>
  <c r="AT20" i="5" l="1"/>
  <c r="AT19" i="5" s="1"/>
  <c r="AT18" i="5" s="1"/>
  <c r="E104" i="5"/>
  <c r="E64" i="5"/>
  <c r="E63" i="5"/>
  <c r="E84" i="5"/>
  <c r="K84" i="5" s="1"/>
  <c r="E79" i="5"/>
  <c r="K79" i="5" s="1"/>
  <c r="E97" i="5"/>
  <c r="K97" i="5" s="1"/>
  <c r="E135" i="5"/>
  <c r="K135" i="5" s="1"/>
  <c r="E82" i="5"/>
  <c r="E110" i="5"/>
  <c r="E125" i="5"/>
  <c r="E71" i="5"/>
  <c r="E56" i="5"/>
  <c r="E114" i="5"/>
  <c r="E96" i="5"/>
  <c r="E74" i="5"/>
  <c r="E136" i="5"/>
  <c r="K136" i="5" s="1"/>
  <c r="E101" i="5"/>
  <c r="E61" i="5"/>
  <c r="E54" i="5"/>
  <c r="E118" i="5"/>
  <c r="K118" i="5" s="1"/>
  <c r="E138" i="5"/>
  <c r="K138" i="5" s="1"/>
  <c r="E78" i="5"/>
  <c r="E103" i="5"/>
  <c r="K103" i="5" s="1"/>
  <c r="E119" i="5"/>
  <c r="K119" i="5" s="1"/>
  <c r="E115" i="5"/>
  <c r="K115" i="5" s="1"/>
  <c r="E93" i="5"/>
  <c r="E113" i="5"/>
  <c r="K113" i="5" s="1"/>
  <c r="E57" i="5"/>
  <c r="E66" i="5"/>
  <c r="E133" i="5"/>
  <c r="K133" i="5" s="1"/>
  <c r="E140" i="5"/>
  <c r="K140" i="5" s="1"/>
  <c r="E112" i="5"/>
  <c r="E116" i="5"/>
  <c r="E134" i="5"/>
  <c r="K134" i="5" s="1"/>
  <c r="E123" i="5"/>
  <c r="E129" i="5"/>
  <c r="K129" i="5" s="1"/>
  <c r="E109" i="5"/>
  <c r="E73" i="5"/>
  <c r="E62" i="5"/>
  <c r="E132" i="5"/>
  <c r="K132" i="5" s="1"/>
  <c r="E89" i="5"/>
  <c r="K89" i="5" s="1"/>
  <c r="E72" i="5"/>
  <c r="E65" i="5"/>
  <c r="E86" i="5"/>
  <c r="E108" i="5"/>
  <c r="K108" i="5" s="1"/>
  <c r="E83" i="5"/>
  <c r="K83" i="5" s="1"/>
  <c r="E48" i="5"/>
  <c r="P48" i="5" s="1"/>
  <c r="E59" i="5"/>
  <c r="E60" i="5"/>
  <c r="E67" i="5"/>
  <c r="E68" i="5"/>
  <c r="E55" i="5"/>
  <c r="E50" i="5"/>
  <c r="P50" i="5" s="1"/>
  <c r="E88" i="5"/>
  <c r="K88" i="5" s="1"/>
  <c r="E137" i="5"/>
  <c r="E126" i="5"/>
  <c r="E69" i="5"/>
  <c r="E99" i="5"/>
  <c r="K99" i="5" s="1"/>
  <c r="E124" i="5"/>
  <c r="K124" i="5" s="1"/>
  <c r="E139" i="5"/>
  <c r="K139" i="5" s="1"/>
  <c r="E87" i="5"/>
  <c r="K87" i="5" s="1"/>
  <c r="E121" i="5"/>
  <c r="E91" i="5"/>
  <c r="K91" i="5" s="1"/>
  <c r="E58" i="5"/>
  <c r="E49" i="5"/>
  <c r="P49" i="5" s="1"/>
  <c r="E51" i="5"/>
  <c r="E122" i="5"/>
  <c r="E90" i="5"/>
  <c r="E53" i="5"/>
  <c r="E52" i="5"/>
  <c r="E111" i="5"/>
  <c r="E130" i="5"/>
  <c r="E127" i="5"/>
  <c r="K127" i="5" s="1"/>
  <c r="E120" i="5"/>
  <c r="E131" i="5"/>
  <c r="K131" i="5" s="1"/>
  <c r="E128" i="5"/>
  <c r="K128" i="5" s="1"/>
  <c r="E76" i="5"/>
  <c r="E100" i="5"/>
  <c r="K100" i="5" s="1"/>
  <c r="E75" i="5"/>
  <c r="K75" i="5" s="1"/>
  <c r="E92" i="5"/>
  <c r="E47" i="5"/>
  <c r="E94" i="5"/>
  <c r="E105" i="5"/>
  <c r="K105" i="5" s="1"/>
  <c r="E80" i="5"/>
  <c r="E117" i="5"/>
  <c r="E107" i="5"/>
  <c r="E81" i="5"/>
  <c r="E70" i="5"/>
  <c r="E77" i="5"/>
  <c r="E95" i="5"/>
  <c r="K95" i="5" s="1"/>
  <c r="E85" i="5"/>
  <c r="E102" i="5"/>
  <c r="K102" i="5" s="1"/>
  <c r="E106" i="5"/>
  <c r="K106" i="5" s="1"/>
  <c r="E98" i="5"/>
  <c r="K12" i="11"/>
  <c r="E45" i="5" l="1"/>
  <c r="P45" i="5" s="1"/>
  <c r="E46" i="5"/>
  <c r="P46" i="5" s="1"/>
  <c r="E42" i="5"/>
  <c r="P42" i="5" s="1"/>
  <c r="E43" i="5"/>
  <c r="P43" i="5" s="1"/>
  <c r="O117" i="5"/>
  <c r="K117" i="5"/>
  <c r="P74" i="5"/>
  <c r="K74" i="5"/>
  <c r="P80" i="5"/>
  <c r="K80" i="5"/>
  <c r="R66" i="5"/>
  <c r="K76" i="5"/>
  <c r="P53" i="5"/>
  <c r="P73" i="5"/>
  <c r="K73" i="5"/>
  <c r="P78" i="5"/>
  <c r="K78" i="5"/>
  <c r="O96" i="5"/>
  <c r="K96" i="5"/>
  <c r="P55" i="5"/>
  <c r="K55" i="5"/>
  <c r="R99" i="5"/>
  <c r="K109" i="5"/>
  <c r="P66" i="5"/>
  <c r="K66" i="5"/>
  <c r="O114" i="5"/>
  <c r="K114" i="5"/>
  <c r="P85" i="5"/>
  <c r="K85" i="5"/>
  <c r="S80" i="5"/>
  <c r="K90" i="5"/>
  <c r="O94" i="5"/>
  <c r="K94" i="5"/>
  <c r="P86" i="5"/>
  <c r="K86" i="5"/>
  <c r="P56" i="5"/>
  <c r="K56" i="5"/>
  <c r="S67" i="5"/>
  <c r="K77" i="5"/>
  <c r="P120" i="5"/>
  <c r="K120" i="5"/>
  <c r="P51" i="5"/>
  <c r="P68" i="5"/>
  <c r="K68" i="5"/>
  <c r="P65" i="5"/>
  <c r="K65" i="5"/>
  <c r="O123" i="5"/>
  <c r="K123" i="5"/>
  <c r="P54" i="5"/>
  <c r="K54" i="5"/>
  <c r="P71" i="5"/>
  <c r="K71" i="5"/>
  <c r="P63" i="5"/>
  <c r="K63" i="5"/>
  <c r="R88" i="5"/>
  <c r="K98" i="5"/>
  <c r="P52" i="5"/>
  <c r="P62" i="5"/>
  <c r="K62" i="5"/>
  <c r="P122" i="5"/>
  <c r="K122" i="5"/>
  <c r="P70" i="5"/>
  <c r="K70" i="5"/>
  <c r="P69" i="5"/>
  <c r="K69" i="5"/>
  <c r="P67" i="5"/>
  <c r="K67" i="5"/>
  <c r="P72" i="5"/>
  <c r="K72" i="5"/>
  <c r="O93" i="5"/>
  <c r="K93" i="5"/>
  <c r="P61" i="5"/>
  <c r="K61" i="5"/>
  <c r="O125" i="5"/>
  <c r="K125" i="5"/>
  <c r="P64" i="5"/>
  <c r="K64" i="5"/>
  <c r="O121" i="5"/>
  <c r="K121" i="5"/>
  <c r="P57" i="5"/>
  <c r="K57" i="5"/>
  <c r="P81" i="5"/>
  <c r="K81" i="5"/>
  <c r="O92" i="5"/>
  <c r="K92" i="5"/>
  <c r="P130" i="5"/>
  <c r="K130" i="5"/>
  <c r="P58" i="5"/>
  <c r="K58" i="5"/>
  <c r="O126" i="5"/>
  <c r="K126" i="5"/>
  <c r="P60" i="5"/>
  <c r="K60" i="5"/>
  <c r="P116" i="5"/>
  <c r="K116" i="5"/>
  <c r="S91" i="5"/>
  <c r="K101" i="5"/>
  <c r="R100" i="5"/>
  <c r="K110" i="5"/>
  <c r="S94" i="5"/>
  <c r="K104" i="5"/>
  <c r="O107" i="5"/>
  <c r="K107" i="5"/>
  <c r="O111" i="5"/>
  <c r="K111" i="5"/>
  <c r="O137" i="5"/>
  <c r="K137" i="5"/>
  <c r="P59" i="5"/>
  <c r="K59" i="5"/>
  <c r="O112" i="5"/>
  <c r="K112" i="5"/>
  <c r="S72" i="5"/>
  <c r="K82" i="5"/>
  <c r="E44" i="5"/>
  <c r="P44" i="5" s="1"/>
  <c r="R74" i="5"/>
  <c r="O135" i="5"/>
  <c r="R93" i="5"/>
  <c r="O104" i="5"/>
  <c r="O103" i="5"/>
  <c r="P114" i="5"/>
  <c r="R76" i="5"/>
  <c r="O129" i="5"/>
  <c r="P140" i="5"/>
  <c r="P121" i="5"/>
  <c r="R91" i="5"/>
  <c r="S78" i="5"/>
  <c r="P103" i="5"/>
  <c r="O140" i="5"/>
  <c r="R78" i="5"/>
  <c r="P110" i="5"/>
  <c r="O116" i="5"/>
  <c r="S100" i="5"/>
  <c r="S93" i="5"/>
  <c r="O120" i="5"/>
  <c r="P135" i="5"/>
  <c r="R97" i="5"/>
  <c r="O82" i="5"/>
  <c r="S81" i="5"/>
  <c r="P137" i="5"/>
  <c r="P132" i="5"/>
  <c r="P119" i="5"/>
  <c r="S76" i="5"/>
  <c r="S96" i="5"/>
  <c r="P118" i="5"/>
  <c r="S86" i="5"/>
  <c r="O119" i="5"/>
  <c r="P82" i="5"/>
  <c r="P106" i="5"/>
  <c r="R96" i="5"/>
  <c r="S101" i="5"/>
  <c r="R81" i="5"/>
  <c r="S65" i="5"/>
  <c r="P91" i="5"/>
  <c r="P136" i="5"/>
  <c r="O106" i="5"/>
  <c r="R101" i="5"/>
  <c r="R72" i="5"/>
  <c r="O91" i="5"/>
  <c r="O136" i="5"/>
  <c r="P111" i="5"/>
  <c r="R65" i="5"/>
  <c r="P75" i="5"/>
  <c r="O75" i="5"/>
  <c r="O132" i="5"/>
  <c r="P112" i="5"/>
  <c r="R67" i="5"/>
  <c r="O124" i="5"/>
  <c r="O118" i="5"/>
  <c r="P131" i="5"/>
  <c r="O113" i="5"/>
  <c r="O131" i="5"/>
  <c r="S97" i="5"/>
  <c r="S89" i="5"/>
  <c r="P99" i="5"/>
  <c r="P113" i="5"/>
  <c r="O77" i="5"/>
  <c r="P124" i="5"/>
  <c r="P129" i="5"/>
  <c r="R89" i="5"/>
  <c r="S74" i="5"/>
  <c r="O99" i="5"/>
  <c r="P127" i="5"/>
  <c r="P94" i="5"/>
  <c r="P84" i="5"/>
  <c r="R84" i="5"/>
  <c r="R83" i="5"/>
  <c r="S90" i="5"/>
  <c r="O86" i="5"/>
  <c r="O84" i="5"/>
  <c r="P123" i="5"/>
  <c r="O122" i="5"/>
  <c r="R94" i="5"/>
  <c r="S68" i="5"/>
  <c r="O133" i="5"/>
  <c r="P134" i="5"/>
  <c r="P101" i="5"/>
  <c r="P115" i="5"/>
  <c r="R70" i="5"/>
  <c r="P133" i="5"/>
  <c r="O78" i="5"/>
  <c r="S79" i="5"/>
  <c r="O83" i="5"/>
  <c r="O134" i="5"/>
  <c r="O101" i="5"/>
  <c r="O115" i="5"/>
  <c r="P107" i="5"/>
  <c r="R87" i="5"/>
  <c r="P89" i="5"/>
  <c r="O80" i="5"/>
  <c r="O97" i="5"/>
  <c r="R71" i="5"/>
  <c r="S82" i="5"/>
  <c r="P77" i="5"/>
  <c r="S87" i="5"/>
  <c r="P79" i="5"/>
  <c r="P76" i="5"/>
  <c r="R69" i="5"/>
  <c r="P126" i="5"/>
  <c r="P96" i="5"/>
  <c r="O76" i="5"/>
  <c r="O110" i="5"/>
  <c r="P93" i="5"/>
  <c r="P97" i="5"/>
  <c r="P125" i="5"/>
  <c r="R79" i="5"/>
  <c r="R77" i="5"/>
  <c r="R82" i="5"/>
  <c r="S69" i="5"/>
  <c r="S71" i="5"/>
  <c r="S83" i="5"/>
  <c r="S77" i="5"/>
  <c r="R73" i="5"/>
  <c r="R86" i="5"/>
  <c r="P47" i="5"/>
  <c r="R75" i="5"/>
  <c r="P87" i="5"/>
  <c r="P83" i="5"/>
  <c r="P104" i="5"/>
  <c r="O79" i="5"/>
  <c r="O127" i="5"/>
  <c r="O98" i="5"/>
  <c r="S73" i="5"/>
  <c r="R68" i="5"/>
  <c r="S88" i="5"/>
  <c r="O89" i="5"/>
  <c r="P92" i="5"/>
  <c r="P98" i="5"/>
  <c r="O81" i="5"/>
  <c r="S95" i="5"/>
  <c r="R85" i="5"/>
  <c r="P109" i="5"/>
  <c r="O102" i="5"/>
  <c r="O109" i="5"/>
  <c r="P117" i="5"/>
  <c r="O138" i="5"/>
  <c r="O90" i="5"/>
  <c r="P138" i="5"/>
  <c r="S85" i="5"/>
  <c r="R98" i="5"/>
  <c r="P90" i="5"/>
  <c r="O87" i="5"/>
  <c r="O105" i="5"/>
  <c r="O85" i="5"/>
  <c r="R95" i="5"/>
  <c r="S99" i="5"/>
  <c r="R80" i="5"/>
  <c r="S66" i="5"/>
  <c r="S98" i="5"/>
  <c r="P88" i="5"/>
  <c r="P105" i="5"/>
  <c r="P108" i="5"/>
  <c r="O130" i="5"/>
  <c r="P128" i="5"/>
  <c r="S75" i="5"/>
  <c r="P139" i="5"/>
  <c r="O88" i="5"/>
  <c r="P100" i="5"/>
  <c r="O108" i="5"/>
  <c r="P95" i="5"/>
  <c r="O128" i="5"/>
  <c r="R92" i="5"/>
  <c r="R90" i="5"/>
  <c r="O139" i="5"/>
  <c r="O100" i="5"/>
  <c r="O95" i="5"/>
  <c r="S84" i="5"/>
  <c r="S92" i="5"/>
  <c r="S70" i="5"/>
  <c r="C93" i="5"/>
  <c r="P102" i="5"/>
  <c r="O74" i="5"/>
  <c r="O70" i="5"/>
  <c r="O73" i="5"/>
  <c r="O67" i="5"/>
  <c r="O69" i="5"/>
  <c r="O72" i="5"/>
  <c r="O65" i="5"/>
  <c r="O63" i="5"/>
  <c r="O64" i="5"/>
  <c r="O66" i="5"/>
  <c r="O71" i="5"/>
  <c r="O68" i="5"/>
  <c r="O62" i="5"/>
  <c r="G93" i="5"/>
  <c r="F93" i="5"/>
  <c r="I93" i="5"/>
  <c r="H93" i="5"/>
  <c r="C42" i="5" l="1"/>
  <c r="C117" i="5"/>
  <c r="C114" i="5"/>
  <c r="C119" i="5"/>
  <c r="C43" i="5"/>
  <c r="C129" i="5"/>
  <c r="C138" i="5"/>
  <c r="C58" i="5"/>
  <c r="C121" i="5"/>
  <c r="C125" i="5"/>
  <c r="C107" i="5"/>
  <c r="C103" i="5"/>
  <c r="C71" i="5"/>
  <c r="C86" i="5"/>
  <c r="C127" i="5"/>
  <c r="C106" i="5"/>
  <c r="C64" i="5"/>
  <c r="C60" i="5"/>
  <c r="C137" i="5"/>
  <c r="C116" i="5"/>
  <c r="C112" i="5"/>
  <c r="C45" i="5"/>
  <c r="C46" i="5"/>
  <c r="C91" i="5"/>
  <c r="C92" i="5"/>
  <c r="C54" i="5"/>
  <c r="C122" i="5"/>
  <c r="C110" i="5"/>
  <c r="C87" i="5"/>
  <c r="C59" i="5"/>
  <c r="C84" i="5"/>
  <c r="C134" i="5"/>
  <c r="C82" i="5"/>
  <c r="C101" i="5"/>
  <c r="C50" i="5"/>
  <c r="C70" i="5"/>
  <c r="C80" i="5"/>
  <c r="C75" i="5"/>
  <c r="C102" i="5"/>
  <c r="C73" i="5"/>
  <c r="C78" i="5"/>
  <c r="C123" i="5"/>
  <c r="C69" i="5"/>
  <c r="C67" i="5"/>
  <c r="C124" i="5"/>
  <c r="C76" i="5"/>
  <c r="C65" i="5"/>
  <c r="C48" i="5"/>
  <c r="C105" i="5"/>
  <c r="C128" i="5"/>
  <c r="C77" i="5"/>
  <c r="C126" i="5"/>
  <c r="C56" i="5"/>
  <c r="C120" i="5"/>
  <c r="C99" i="5"/>
  <c r="C81" i="5"/>
  <c r="C136" i="5"/>
  <c r="C113" i="5"/>
  <c r="C100" i="5"/>
  <c r="C44" i="5"/>
  <c r="C68" i="5"/>
  <c r="C53" i="5"/>
  <c r="C97" i="5"/>
  <c r="C111" i="5"/>
  <c r="C109" i="5"/>
  <c r="C132" i="5"/>
  <c r="C85" i="5"/>
  <c r="C62" i="5"/>
  <c r="C61" i="5"/>
  <c r="C139" i="5"/>
  <c r="C131" i="5"/>
  <c r="C74" i="5"/>
  <c r="C98" i="5"/>
  <c r="C108" i="5"/>
  <c r="C88" i="5"/>
  <c r="C79" i="5"/>
  <c r="C94" i="5"/>
  <c r="C49" i="5"/>
  <c r="C51" i="5"/>
  <c r="C66" i="5"/>
  <c r="C83" i="5"/>
  <c r="C118" i="5"/>
  <c r="C95" i="5"/>
  <c r="C104" i="5"/>
  <c r="C115" i="5"/>
  <c r="C140" i="5"/>
  <c r="C47" i="5"/>
  <c r="C135" i="5"/>
  <c r="C63" i="5"/>
  <c r="C57" i="5"/>
  <c r="C90" i="5"/>
  <c r="C133" i="5"/>
  <c r="C96" i="5"/>
  <c r="C130" i="5"/>
  <c r="C55" i="5"/>
  <c r="C89" i="5"/>
  <c r="C72" i="5"/>
  <c r="C52" i="5"/>
  <c r="O59" i="5"/>
  <c r="O56" i="5"/>
  <c r="O60" i="5"/>
  <c r="O61" i="5"/>
  <c r="R12" i="15"/>
  <c r="R12" i="14"/>
  <c r="R12" i="13"/>
  <c r="R12" i="11"/>
  <c r="H57" i="5"/>
  <c r="F72" i="5"/>
  <c r="H62" i="5"/>
  <c r="G102" i="5"/>
  <c r="G43" i="5"/>
  <c r="F104" i="5"/>
  <c r="H64" i="5"/>
  <c r="F99" i="5"/>
  <c r="F140" i="5"/>
  <c r="F92" i="5"/>
  <c r="G57" i="5"/>
  <c r="G140" i="5"/>
  <c r="F77" i="5"/>
  <c r="H131" i="5"/>
  <c r="G113" i="5"/>
  <c r="F110" i="5"/>
  <c r="G126" i="5"/>
  <c r="H75" i="5"/>
  <c r="F120" i="5"/>
  <c r="H103" i="5"/>
  <c r="G72" i="5"/>
  <c r="F94" i="5"/>
  <c r="I98" i="5"/>
  <c r="H86" i="5"/>
  <c r="F116" i="5"/>
  <c r="G122" i="5"/>
  <c r="H53" i="5"/>
  <c r="G66" i="5"/>
  <c r="I80" i="5"/>
  <c r="I107" i="5"/>
  <c r="G123" i="5"/>
  <c r="I140" i="5"/>
  <c r="G65" i="5"/>
  <c r="I112" i="5"/>
  <c r="F100" i="5"/>
  <c r="I55" i="5"/>
  <c r="F48" i="5"/>
  <c r="F83" i="5"/>
  <c r="I132" i="5"/>
  <c r="G49" i="5"/>
  <c r="G137" i="5"/>
  <c r="H134" i="5"/>
  <c r="F73" i="5"/>
  <c r="H105" i="5"/>
  <c r="F113" i="5"/>
  <c r="H82" i="5"/>
  <c r="F109" i="5"/>
  <c r="H139" i="5"/>
  <c r="I69" i="5"/>
  <c r="H125" i="5"/>
  <c r="F101" i="5"/>
  <c r="H111" i="5"/>
  <c r="G78" i="5"/>
  <c r="F47" i="5"/>
  <c r="H70" i="5"/>
  <c r="G63" i="5"/>
  <c r="H121" i="5"/>
  <c r="I60" i="5"/>
  <c r="G111" i="5"/>
  <c r="I58" i="5"/>
  <c r="G98" i="5"/>
  <c r="F66" i="5"/>
  <c r="G108" i="5"/>
  <c r="F86" i="5"/>
  <c r="G53" i="5"/>
  <c r="H67" i="5"/>
  <c r="I59" i="5"/>
  <c r="I130" i="5"/>
  <c r="G99" i="5"/>
  <c r="I123" i="5"/>
  <c r="H77" i="5"/>
  <c r="H60" i="5"/>
  <c r="I129" i="5"/>
  <c r="H73" i="5"/>
  <c r="H138" i="5"/>
  <c r="I84" i="5"/>
  <c r="F82" i="5"/>
  <c r="G106" i="5"/>
  <c r="G116" i="5"/>
  <c r="I47" i="5"/>
  <c r="I126" i="5"/>
  <c r="F64" i="5"/>
  <c r="F65" i="5"/>
  <c r="G61" i="5"/>
  <c r="H94" i="5"/>
  <c r="I82" i="5"/>
  <c r="G46" i="5"/>
  <c r="F137" i="5"/>
  <c r="F70" i="5"/>
  <c r="G139" i="5"/>
  <c r="G45" i="5"/>
  <c r="G89" i="5"/>
  <c r="I117" i="5"/>
  <c r="G58" i="5"/>
  <c r="I121" i="5"/>
  <c r="H126" i="5"/>
  <c r="F55" i="5"/>
  <c r="I103" i="5"/>
  <c r="I75" i="5"/>
  <c r="I91" i="5"/>
  <c r="I122" i="5"/>
  <c r="F108" i="5"/>
  <c r="F44" i="5"/>
  <c r="H56" i="5"/>
  <c r="G114" i="5"/>
  <c r="I83" i="5"/>
  <c r="H68" i="5"/>
  <c r="H137" i="5"/>
  <c r="F103" i="5"/>
  <c r="F84" i="5"/>
  <c r="H43" i="5"/>
  <c r="F133" i="5"/>
  <c r="H135" i="5"/>
  <c r="F61" i="5"/>
  <c r="F95" i="5"/>
  <c r="F57" i="5"/>
  <c r="F81" i="5"/>
  <c r="G109" i="5"/>
  <c r="G94" i="5"/>
  <c r="G110" i="5"/>
  <c r="I52" i="5"/>
  <c r="G128" i="5"/>
  <c r="I67" i="5"/>
  <c r="G103" i="5"/>
  <c r="G82" i="5"/>
  <c r="H124" i="5"/>
  <c r="I68" i="5"/>
  <c r="H118" i="5"/>
  <c r="H85" i="5"/>
  <c r="F122" i="5"/>
  <c r="G132" i="5"/>
  <c r="I90" i="5"/>
  <c r="F127" i="5"/>
  <c r="F123" i="5"/>
  <c r="G71" i="5"/>
  <c r="I118" i="5"/>
  <c r="F130" i="5"/>
  <c r="G52" i="5"/>
  <c r="G112" i="5"/>
  <c r="G88" i="5"/>
  <c r="G74" i="5"/>
  <c r="F118" i="5"/>
  <c r="H52" i="5"/>
  <c r="G135" i="5"/>
  <c r="I61" i="5"/>
  <c r="F111" i="5"/>
  <c r="H116" i="5"/>
  <c r="F91" i="5"/>
  <c r="F134" i="5"/>
  <c r="G124" i="5"/>
  <c r="I104" i="5"/>
  <c r="G84" i="5"/>
  <c r="G86" i="5"/>
  <c r="G133" i="5"/>
  <c r="H123" i="5"/>
  <c r="F105" i="5"/>
  <c r="G60" i="5"/>
  <c r="H71" i="5"/>
  <c r="I92" i="5"/>
  <c r="I70" i="5"/>
  <c r="H119" i="5"/>
  <c r="F132" i="5"/>
  <c r="I76" i="5"/>
  <c r="G118" i="5"/>
  <c r="H117" i="5"/>
  <c r="H90" i="5"/>
  <c r="F85" i="5"/>
  <c r="H78" i="5"/>
  <c r="F131" i="5"/>
  <c r="I115" i="5"/>
  <c r="I124" i="5"/>
  <c r="H92" i="5"/>
  <c r="I53" i="5"/>
  <c r="I45" i="5"/>
  <c r="H61" i="5"/>
  <c r="H106" i="5"/>
  <c r="I66" i="5"/>
  <c r="F96" i="5"/>
  <c r="H84" i="5"/>
  <c r="I88" i="5"/>
  <c r="H50" i="5"/>
  <c r="F76" i="5"/>
  <c r="G75" i="5"/>
  <c r="I109" i="5"/>
  <c r="H133" i="5"/>
  <c r="G69" i="5"/>
  <c r="H98" i="5"/>
  <c r="G56" i="5"/>
  <c r="G54" i="5"/>
  <c r="G76" i="5"/>
  <c r="G92" i="5"/>
  <c r="I62" i="5"/>
  <c r="H97" i="5"/>
  <c r="F67" i="5"/>
  <c r="H48" i="5"/>
  <c r="H109" i="5"/>
  <c r="I87" i="5"/>
  <c r="H87" i="5"/>
  <c r="G81" i="5"/>
  <c r="H91" i="5"/>
  <c r="I105" i="5"/>
  <c r="H113" i="5"/>
  <c r="F136" i="5"/>
  <c r="F87" i="5"/>
  <c r="G80" i="5"/>
  <c r="G119" i="5"/>
  <c r="I85" i="5"/>
  <c r="F75" i="5"/>
  <c r="F115" i="5"/>
  <c r="I48" i="5"/>
  <c r="I71" i="5"/>
  <c r="I43" i="5"/>
  <c r="I74" i="5"/>
  <c r="F125" i="5"/>
  <c r="F112" i="5"/>
  <c r="F97" i="5"/>
  <c r="H54" i="5"/>
  <c r="H66" i="5"/>
  <c r="F135" i="5"/>
  <c r="H122" i="5"/>
  <c r="H89" i="5"/>
  <c r="H108" i="5"/>
  <c r="G67" i="5"/>
  <c r="G42" i="5"/>
  <c r="H95" i="5"/>
  <c r="H130" i="5"/>
  <c r="I102" i="5"/>
  <c r="G130" i="5"/>
  <c r="F51" i="5"/>
  <c r="I42" i="5"/>
  <c r="H101" i="5"/>
  <c r="H100" i="5"/>
  <c r="H63" i="5"/>
  <c r="H72" i="5"/>
  <c r="F124" i="5"/>
  <c r="G70" i="5"/>
  <c r="I97" i="5"/>
  <c r="F56" i="5"/>
  <c r="G47" i="5"/>
  <c r="F68" i="5"/>
  <c r="G131" i="5"/>
  <c r="F119" i="5"/>
  <c r="H120" i="5"/>
  <c r="F69" i="5"/>
  <c r="F129" i="5"/>
  <c r="I111" i="5"/>
  <c r="H51" i="5"/>
  <c r="H59" i="5"/>
  <c r="I50" i="5"/>
  <c r="G55" i="5"/>
  <c r="F46" i="5"/>
  <c r="I106" i="5"/>
  <c r="I65" i="5"/>
  <c r="F138" i="5"/>
  <c r="F126" i="5"/>
  <c r="G129" i="5"/>
  <c r="H96" i="5"/>
  <c r="H99" i="5"/>
  <c r="H69" i="5"/>
  <c r="H65" i="5"/>
  <c r="F79" i="5"/>
  <c r="H107" i="5"/>
  <c r="G117" i="5"/>
  <c r="I86" i="5"/>
  <c r="F80" i="5"/>
  <c r="F60" i="5"/>
  <c r="G59" i="5"/>
  <c r="G62" i="5"/>
  <c r="H55" i="5"/>
  <c r="I113" i="5"/>
  <c r="I134" i="5"/>
  <c r="H136" i="5"/>
  <c r="H79" i="5"/>
  <c r="F71" i="5"/>
  <c r="I57" i="5"/>
  <c r="I127" i="5"/>
  <c r="I64" i="5"/>
  <c r="F63" i="5"/>
  <c r="I54" i="5"/>
  <c r="G96" i="5"/>
  <c r="I73" i="5"/>
  <c r="H74" i="5"/>
  <c r="I128" i="5"/>
  <c r="G50" i="5"/>
  <c r="F128" i="5"/>
  <c r="H112" i="5"/>
  <c r="I79" i="5"/>
  <c r="G48" i="5"/>
  <c r="F88" i="5"/>
  <c r="H81" i="5"/>
  <c r="G134" i="5"/>
  <c r="H80" i="5"/>
  <c r="I136" i="5"/>
  <c r="G136" i="5"/>
  <c r="F90" i="5"/>
  <c r="F54" i="5"/>
  <c r="G125" i="5"/>
  <c r="I56" i="5"/>
  <c r="I72" i="5"/>
  <c r="G79" i="5"/>
  <c r="G68" i="5"/>
  <c r="I110" i="5"/>
  <c r="I49" i="5"/>
  <c r="I116" i="5"/>
  <c r="F59" i="5"/>
  <c r="H83" i="5"/>
  <c r="I101" i="5"/>
  <c r="H49" i="5"/>
  <c r="F50" i="5"/>
  <c r="I96" i="5"/>
  <c r="I51" i="5"/>
  <c r="H102" i="5"/>
  <c r="I78" i="5"/>
  <c r="H140" i="5"/>
  <c r="I44" i="5"/>
  <c r="H45" i="5"/>
  <c r="G90" i="5"/>
  <c r="I135" i="5"/>
  <c r="G127" i="5"/>
  <c r="G138" i="5"/>
  <c r="G105" i="5"/>
  <c r="H88" i="5"/>
  <c r="F102" i="5"/>
  <c r="F58" i="5"/>
  <c r="F53" i="5"/>
  <c r="I81" i="5"/>
  <c r="G107" i="5"/>
  <c r="F43" i="5"/>
  <c r="G51" i="5"/>
  <c r="I119" i="5"/>
  <c r="H132" i="5"/>
  <c r="F49" i="5"/>
  <c r="G91" i="5"/>
  <c r="G104" i="5"/>
  <c r="F139" i="5"/>
  <c r="F117" i="5"/>
  <c r="I125" i="5"/>
  <c r="H46" i="5"/>
  <c r="I46" i="5"/>
  <c r="I114" i="5"/>
  <c r="G44" i="5"/>
  <c r="F42" i="5"/>
  <c r="F52" i="5"/>
  <c r="H127" i="5"/>
  <c r="H110" i="5"/>
  <c r="I100" i="5"/>
  <c r="G85" i="5"/>
  <c r="H129" i="5"/>
  <c r="I120" i="5"/>
  <c r="G77" i="5"/>
  <c r="H42" i="5"/>
  <c r="I99" i="5"/>
  <c r="G100" i="5"/>
  <c r="H114" i="5"/>
  <c r="F74" i="5"/>
  <c r="F106" i="5"/>
  <c r="G64" i="5"/>
  <c r="F98" i="5"/>
  <c r="I139" i="5"/>
  <c r="F62" i="5"/>
  <c r="I137" i="5"/>
  <c r="G83" i="5"/>
  <c r="I131" i="5"/>
  <c r="I89" i="5"/>
  <c r="H44" i="5"/>
  <c r="G121" i="5"/>
  <c r="F114" i="5"/>
  <c r="I77" i="5"/>
  <c r="H76" i="5"/>
  <c r="G95" i="5"/>
  <c r="I94" i="5"/>
  <c r="H128" i="5"/>
  <c r="H47" i="5"/>
  <c r="F89" i="5"/>
  <c r="H58" i="5"/>
  <c r="F45" i="5"/>
  <c r="I95" i="5"/>
  <c r="H115" i="5"/>
  <c r="F78" i="5"/>
  <c r="G87" i="5"/>
  <c r="G120" i="5"/>
  <c r="G73" i="5"/>
  <c r="G101" i="5"/>
  <c r="I138" i="5"/>
  <c r="F107" i="5"/>
  <c r="I133" i="5"/>
  <c r="G115" i="5"/>
  <c r="H104" i="5"/>
  <c r="I108" i="5"/>
  <c r="F121" i="5"/>
  <c r="G97" i="5"/>
  <c r="I63" i="5"/>
  <c r="O42" i="5" l="1"/>
  <c r="K42" i="5" s="1"/>
  <c r="J114" i="5"/>
  <c r="J112" i="5"/>
  <c r="J116" i="5"/>
  <c r="J106" i="5"/>
  <c r="H23" i="5"/>
  <c r="S22" i="20" s="1"/>
  <c r="J73" i="5"/>
  <c r="J80" i="5"/>
  <c r="J70" i="5"/>
  <c r="J115" i="5"/>
  <c r="J62" i="5"/>
  <c r="J51" i="5"/>
  <c r="O54" i="5"/>
  <c r="H19" i="5"/>
  <c r="S18" i="19" s="1"/>
  <c r="O53" i="5"/>
  <c r="K53" i="5" s="1"/>
  <c r="H24" i="5"/>
  <c r="H18" i="5"/>
  <c r="H22" i="5"/>
  <c r="J88" i="5"/>
  <c r="J67" i="5"/>
  <c r="J129" i="5"/>
  <c r="J138" i="5"/>
  <c r="J49" i="5"/>
  <c r="J94" i="5"/>
  <c r="J61" i="5"/>
  <c r="J86" i="5"/>
  <c r="O45" i="5"/>
  <c r="K45" i="5" s="1"/>
  <c r="J109" i="5"/>
  <c r="J71" i="5"/>
  <c r="J77" i="5"/>
  <c r="J107" i="5"/>
  <c r="J135" i="5"/>
  <c r="J57" i="5"/>
  <c r="J118" i="5"/>
  <c r="J69" i="5"/>
  <c r="J121" i="5"/>
  <c r="J68" i="5"/>
  <c r="J50" i="5"/>
  <c r="J102" i="5"/>
  <c r="J45" i="5"/>
  <c r="J110" i="5"/>
  <c r="J83" i="5"/>
  <c r="J111" i="5"/>
  <c r="H20" i="5"/>
  <c r="S19" i="20" s="1"/>
  <c r="J42" i="5"/>
  <c r="J46" i="5"/>
  <c r="J60" i="5"/>
  <c r="J58" i="5"/>
  <c r="J64" i="5"/>
  <c r="J53" i="5"/>
  <c r="H21" i="5"/>
  <c r="J43" i="5"/>
  <c r="J76" i="5"/>
  <c r="J127" i="5"/>
  <c r="J74" i="5"/>
  <c r="J98" i="5"/>
  <c r="J87" i="5"/>
  <c r="J113" i="5"/>
  <c r="J124" i="5"/>
  <c r="J108" i="5"/>
  <c r="J85" i="5"/>
  <c r="J44" i="5"/>
  <c r="J92" i="5"/>
  <c r="J48" i="5"/>
  <c r="J47" i="5"/>
  <c r="J79" i="5"/>
  <c r="J100" i="5"/>
  <c r="J54" i="5"/>
  <c r="J119" i="5"/>
  <c r="J132" i="5"/>
  <c r="J134" i="5"/>
  <c r="J95" i="5"/>
  <c r="J125" i="5"/>
  <c r="J81" i="5"/>
  <c r="J136" i="5"/>
  <c r="J59" i="5"/>
  <c r="J139" i="5"/>
  <c r="J91" i="5"/>
  <c r="J63" i="5"/>
  <c r="J105" i="5"/>
  <c r="J78" i="5"/>
  <c r="J66" i="5"/>
  <c r="J97" i="5"/>
  <c r="J101" i="5"/>
  <c r="J137" i="5"/>
  <c r="J131" i="5"/>
  <c r="J99" i="5"/>
  <c r="J103" i="5"/>
  <c r="J84" i="5"/>
  <c r="J122" i="5"/>
  <c r="J104" i="5"/>
  <c r="J117" i="5"/>
  <c r="J82" i="5"/>
  <c r="J140" i="5"/>
  <c r="J90" i="5"/>
  <c r="J65" i="5"/>
  <c r="J75" i="5"/>
  <c r="J126" i="5"/>
  <c r="J120" i="5"/>
  <c r="J52" i="5"/>
  <c r="J96" i="5"/>
  <c r="J130" i="5"/>
  <c r="J89" i="5"/>
  <c r="J56" i="5"/>
  <c r="J55" i="5"/>
  <c r="J123" i="5"/>
  <c r="J93" i="5"/>
  <c r="J72" i="5"/>
  <c r="J128" i="5"/>
  <c r="J133" i="5"/>
  <c r="R22" i="5"/>
  <c r="V22" i="5" s="1"/>
  <c r="R20" i="5"/>
  <c r="V20" i="5" s="1"/>
  <c r="R19" i="5"/>
  <c r="V19" i="5" s="1"/>
  <c r="R18" i="5"/>
  <c r="J24" i="5" l="1"/>
  <c r="T23" i="20" s="1"/>
  <c r="P33" i="5"/>
  <c r="P12" i="5" s="1"/>
  <c r="S20" i="20"/>
  <c r="O44" i="5"/>
  <c r="K44" i="5" s="1"/>
  <c r="J19" i="5"/>
  <c r="T18" i="20" s="1"/>
  <c r="S18" i="17"/>
  <c r="P18" i="14"/>
  <c r="P18" i="15"/>
  <c r="P19" i="5"/>
  <c r="P18" i="13"/>
  <c r="P18" i="11"/>
  <c r="S18" i="20"/>
  <c r="J21" i="5"/>
  <c r="T20" i="20" s="1"/>
  <c r="S23" i="19"/>
  <c r="P23" i="11"/>
  <c r="P23" i="13"/>
  <c r="P23" i="14"/>
  <c r="P23" i="15"/>
  <c r="S23" i="17"/>
  <c r="S23" i="20"/>
  <c r="S21" i="17"/>
  <c r="S21" i="20"/>
  <c r="S17" i="17"/>
  <c r="S17" i="20"/>
  <c r="J20" i="5"/>
  <c r="J18" i="5"/>
  <c r="T17" i="20" s="1"/>
  <c r="P17" i="14"/>
  <c r="P17" i="15"/>
  <c r="P18" i="5"/>
  <c r="J30" i="5" s="1"/>
  <c r="S17" i="19"/>
  <c r="P17" i="13"/>
  <c r="P21" i="14"/>
  <c r="S20" i="19"/>
  <c r="P19" i="13"/>
  <c r="S19" i="19"/>
  <c r="S21" i="19"/>
  <c r="S22" i="19"/>
  <c r="P21" i="13"/>
  <c r="P21" i="15"/>
  <c r="P21" i="11"/>
  <c r="J23" i="5"/>
  <c r="T22" i="20" s="1"/>
  <c r="P20" i="11"/>
  <c r="H32" i="5"/>
  <c r="P19" i="15"/>
  <c r="P19" i="14"/>
  <c r="P20" i="13"/>
  <c r="J22" i="5"/>
  <c r="T21" i="20" s="1"/>
  <c r="P20" i="5"/>
  <c r="E40" i="5" s="1"/>
  <c r="S19" i="17"/>
  <c r="S20" i="17"/>
  <c r="P19" i="11"/>
  <c r="P20" i="15"/>
  <c r="P20" i="14"/>
  <c r="S22" i="17"/>
  <c r="P22" i="14"/>
  <c r="H25" i="5"/>
  <c r="P22" i="13"/>
  <c r="P22" i="15"/>
  <c r="P22" i="11"/>
  <c r="V18" i="5"/>
  <c r="K10" i="11"/>
  <c r="O55" i="5"/>
  <c r="O58" i="5"/>
  <c r="O57" i="5"/>
  <c r="O48" i="5"/>
  <c r="K48" i="5" s="1"/>
  <c r="O46" i="5"/>
  <c r="K46" i="5" s="1"/>
  <c r="O49" i="5"/>
  <c r="K49" i="5" s="1"/>
  <c r="O47" i="5"/>
  <c r="K47" i="5" s="1"/>
  <c r="O52" i="5"/>
  <c r="K52" i="5" s="1"/>
  <c r="O50" i="5"/>
  <c r="K50" i="5" s="1"/>
  <c r="O51" i="5"/>
  <c r="K51" i="5" s="1"/>
  <c r="K10" i="13"/>
  <c r="K18" i="14"/>
  <c r="K11" i="14"/>
  <c r="K19" i="14"/>
  <c r="K17" i="14"/>
  <c r="K10" i="14"/>
  <c r="K13" i="14"/>
  <c r="K15" i="14"/>
  <c r="K16" i="14"/>
  <c r="K12" i="15"/>
  <c r="K10" i="15"/>
  <c r="K13" i="15"/>
  <c r="K11" i="11"/>
  <c r="Q23" i="15" l="1"/>
  <c r="Q23" i="14"/>
  <c r="Q23" i="11"/>
  <c r="T23" i="17"/>
  <c r="T23" i="19"/>
  <c r="Q23" i="13"/>
  <c r="Q18" i="15"/>
  <c r="T18" i="19"/>
  <c r="Q18" i="11"/>
  <c r="T18" i="17"/>
  <c r="Q18" i="14"/>
  <c r="Q18" i="13"/>
  <c r="H31" i="5"/>
  <c r="J31" i="5"/>
  <c r="Q20" i="15"/>
  <c r="Q20" i="14"/>
  <c r="T20" i="17"/>
  <c r="Q20" i="13"/>
  <c r="Q20" i="11"/>
  <c r="T20" i="19"/>
  <c r="T19" i="20"/>
  <c r="U17" i="19"/>
  <c r="U17" i="20"/>
  <c r="R17" i="14"/>
  <c r="R17" i="15"/>
  <c r="R17" i="11"/>
  <c r="R17" i="13"/>
  <c r="J32" i="5"/>
  <c r="H30" i="5"/>
  <c r="Q19" i="14"/>
  <c r="Q19" i="11"/>
  <c r="Q19" i="13"/>
  <c r="T19" i="17"/>
  <c r="Q19" i="15"/>
  <c r="T19" i="19"/>
  <c r="U17" i="17"/>
  <c r="Q17" i="11"/>
  <c r="Q17" i="15"/>
  <c r="Q17" i="13"/>
  <c r="T17" i="19"/>
  <c r="Q17" i="14"/>
  <c r="T17" i="17"/>
  <c r="T21" i="19"/>
  <c r="T22" i="19"/>
  <c r="Q22" i="13"/>
  <c r="T22" i="17"/>
  <c r="Q22" i="14"/>
  <c r="Q22" i="15"/>
  <c r="Q22" i="11"/>
  <c r="T21" i="17"/>
  <c r="Q21" i="13"/>
  <c r="K25" i="5"/>
  <c r="Q21" i="11"/>
  <c r="Q21" i="14"/>
  <c r="Q21" i="15"/>
  <c r="S29" i="20"/>
  <c r="N31" i="15"/>
  <c r="O31" i="15" s="1"/>
  <c r="H34" i="5"/>
  <c r="P22" i="5"/>
  <c r="J33" i="5" s="1"/>
  <c r="U21" i="20" s="1"/>
  <c r="P23" i="5"/>
  <c r="J34" i="5" s="1"/>
  <c r="U22" i="20" s="1"/>
  <c r="H33" i="5"/>
  <c r="O43" i="5"/>
  <c r="K43" i="5" s="1"/>
  <c r="N32" i="13"/>
  <c r="O32" i="13" s="1"/>
  <c r="N31" i="13"/>
  <c r="O31" i="13" s="1"/>
  <c r="N32" i="14"/>
  <c r="O32" i="14" s="1"/>
  <c r="N31" i="14"/>
  <c r="O31" i="14" s="1"/>
  <c r="N31" i="11"/>
  <c r="O31" i="11" s="1"/>
  <c r="N32" i="11"/>
  <c r="O32" i="11" s="1"/>
  <c r="U18" i="20" l="1"/>
  <c r="R18" i="11"/>
  <c r="R18" i="13"/>
  <c r="U18" i="19"/>
  <c r="R18" i="14"/>
  <c r="U18" i="17"/>
  <c r="R18" i="15"/>
  <c r="Q25" i="13"/>
  <c r="T25" i="20"/>
  <c r="U19" i="20"/>
  <c r="R19" i="14"/>
  <c r="R19" i="15"/>
  <c r="U19" i="17"/>
  <c r="R19" i="11"/>
  <c r="R19" i="13"/>
  <c r="U19" i="19"/>
  <c r="N32" i="15"/>
  <c r="O32" i="15" s="1"/>
  <c r="P29" i="13"/>
  <c r="S29" i="19"/>
  <c r="U21" i="19"/>
  <c r="T25" i="19"/>
  <c r="U22" i="17"/>
  <c r="U22" i="19"/>
  <c r="Q25" i="11"/>
  <c r="T25" i="17"/>
  <c r="Q25" i="14"/>
  <c r="Q25" i="15"/>
  <c r="S29" i="17"/>
  <c r="P29" i="14"/>
  <c r="P29" i="11"/>
  <c r="F23" i="5"/>
  <c r="P29" i="15"/>
  <c r="U21" i="17"/>
  <c r="R22" i="15"/>
  <c r="R21" i="11"/>
  <c r="R21" i="15"/>
  <c r="R21" i="13"/>
  <c r="R21" i="14"/>
  <c r="H35" i="5"/>
  <c r="R22" i="14"/>
  <c r="R22" i="13"/>
  <c r="R22" i="11"/>
  <c r="K35" i="5"/>
  <c r="U25" i="20" s="1"/>
  <c r="R29" i="5"/>
  <c r="R30" i="5"/>
  <c r="U25" i="19" l="1"/>
  <c r="R25" i="14"/>
  <c r="R25" i="15"/>
  <c r="R25" i="11"/>
  <c r="R25" i="13"/>
  <c r="U25" i="17"/>
  <c r="E38" i="5"/>
  <c r="R27" i="20" s="1"/>
  <c r="P17" i="11"/>
  <c r="R27" i="19" l="1"/>
  <c r="O27" i="14"/>
  <c r="K38" i="5"/>
  <c r="U27" i="20" s="1"/>
  <c r="R27" i="17"/>
  <c r="O27" i="11"/>
  <c r="O27" i="15"/>
  <c r="O27" i="13"/>
  <c r="U27" i="19" l="1"/>
  <c r="R27" i="15"/>
  <c r="R27" i="14"/>
  <c r="R27" i="13"/>
  <c r="R27" i="11"/>
  <c r="U27" i="17"/>
</calcChain>
</file>

<file path=xl/sharedStrings.xml><?xml version="1.0" encoding="utf-8"?>
<sst xmlns="http://schemas.openxmlformats.org/spreadsheetml/2006/main" count="794" uniqueCount="235">
  <si>
    <t>Roof</t>
  </si>
  <si>
    <t>Skylights</t>
  </si>
  <si>
    <t>Walls</t>
  </si>
  <si>
    <t>Designer</t>
  </si>
  <si>
    <t>Address</t>
  </si>
  <si>
    <t>Date</t>
  </si>
  <si>
    <t>Project name</t>
  </si>
  <si>
    <t>Climate Zone</t>
  </si>
  <si>
    <t xml:space="preserve">Whangarei District   </t>
  </si>
  <si>
    <t xml:space="preserve">Thames-Coromandel District   </t>
  </si>
  <si>
    <t xml:space="preserve">Hauraki District   </t>
  </si>
  <si>
    <t xml:space="preserve">Waikato District   </t>
  </si>
  <si>
    <t xml:space="preserve">Waipa District   </t>
  </si>
  <si>
    <t xml:space="preserve">Waitomo District   </t>
  </si>
  <si>
    <t xml:space="preserve">Rotorua District   </t>
  </si>
  <si>
    <t xml:space="preserve">Whakatane District   </t>
  </si>
  <si>
    <t xml:space="preserve">Kawerau District   </t>
  </si>
  <si>
    <t xml:space="preserve">Ōpōtiki District   </t>
  </si>
  <si>
    <t xml:space="preserve">Gisborne District   </t>
  </si>
  <si>
    <t xml:space="preserve">Wairoa District   </t>
  </si>
  <si>
    <t xml:space="preserve">Ruapehu District   </t>
  </si>
  <si>
    <t xml:space="preserve">Whanganui District   </t>
  </si>
  <si>
    <t xml:space="preserve">Tararua District   </t>
  </si>
  <si>
    <t xml:space="preserve">Masterton District   </t>
  </si>
  <si>
    <t xml:space="preserve">Upper Hutt City  </t>
  </si>
  <si>
    <t xml:space="preserve">Far North District  </t>
  </si>
  <si>
    <t xml:space="preserve">Kaipara District   </t>
  </si>
  <si>
    <t xml:space="preserve">Auckland    </t>
  </si>
  <si>
    <t xml:space="preserve">Matamata-Piako District   </t>
  </si>
  <si>
    <t xml:space="preserve">Hamilton City   </t>
  </si>
  <si>
    <t xml:space="preserve">Ōtorohanga District   </t>
  </si>
  <si>
    <t xml:space="preserve">South Waikato District  </t>
  </si>
  <si>
    <t xml:space="preserve">Taupo District   </t>
  </si>
  <si>
    <t>Western Bay of Plenty District</t>
  </si>
  <si>
    <t xml:space="preserve">Tauranga City   </t>
  </si>
  <si>
    <t xml:space="preserve">Hastings District   </t>
  </si>
  <si>
    <t xml:space="preserve">Napier City   </t>
  </si>
  <si>
    <t xml:space="preserve">Central Hawke’s Bay District </t>
  </si>
  <si>
    <t xml:space="preserve">New Plymouth District  </t>
  </si>
  <si>
    <t xml:space="preserve">Stratford District   </t>
  </si>
  <si>
    <t xml:space="preserve">South Taranaki District  </t>
  </si>
  <si>
    <t xml:space="preserve">Manawatu District   </t>
  </si>
  <si>
    <t xml:space="preserve">Palmerston North City  </t>
  </si>
  <si>
    <t xml:space="preserve">Horowhenua District   </t>
  </si>
  <si>
    <t xml:space="preserve">Kapiti Coast District  </t>
  </si>
  <si>
    <t xml:space="preserve">Carterton District   </t>
  </si>
  <si>
    <t xml:space="preserve">South Wairarapa District  </t>
  </si>
  <si>
    <t xml:space="preserve">Porirua City   </t>
  </si>
  <si>
    <t xml:space="preserve">Lower Hutt City  </t>
  </si>
  <si>
    <t xml:space="preserve">Wellington City   </t>
  </si>
  <si>
    <t>Rangitikei District  (North of 39°50')</t>
  </si>
  <si>
    <t>Rangitikei District (South of 39°50')</t>
  </si>
  <si>
    <t>Territorial Authority</t>
  </si>
  <si>
    <t>Chatham Islands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</si>
  <si>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</si>
  <si>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</si>
  <si>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</si>
  <si>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</si>
  <si>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</si>
  <si>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</si>
  <si>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</si>
  <si>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</si>
  <si>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</si>
  <si>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</si>
  <si>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</si>
  <si>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</si>
  <si>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</si>
  <si>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</si>
  <si>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</si>
  <si>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</si>
  <si>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</si>
  <si>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</si>
  <si>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</si>
  <si>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</si>
  <si>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</si>
  <si>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Waitaki District (Inland of Otekaieke River)</t>
  </si>
  <si>
    <t>Waitaki District (Seaward of Otekaieke River)</t>
  </si>
  <si>
    <t>Central Otago District</t>
  </si>
  <si>
    <t>Total</t>
  </si>
  <si>
    <t>Glazing percentage</t>
  </si>
  <si>
    <t>Element</t>
  </si>
  <si>
    <t>RLU</t>
  </si>
  <si>
    <t>Description</t>
  </si>
  <si>
    <t>Element type</t>
  </si>
  <si>
    <t>Too high</t>
  </si>
  <si>
    <t>Valid location</t>
  </si>
  <si>
    <t>Errors</t>
  </si>
  <si>
    <t>Area
 (m²)</t>
  </si>
  <si>
    <t>Heat Loss
(W/K)</t>
  </si>
  <si>
    <t>Area
(m²)</t>
  </si>
  <si>
    <t>Proposed</t>
  </si>
  <si>
    <t>Reference</t>
  </si>
  <si>
    <t>Building Heat Loss
(W/K)</t>
  </si>
  <si>
    <t xml:space="preserve">Climate Zone   </t>
  </si>
  <si>
    <t>R-value
Minimum</t>
  </si>
  <si>
    <t>R-value
Check?</t>
  </si>
  <si>
    <t>What this calculation tool does</t>
  </si>
  <si>
    <t>Construction R-values</t>
  </si>
  <si>
    <t>Limitations and liability</t>
  </si>
  <si>
    <t>BRANZ Ltd accepts no liability for loss or damages resulting from use of this tool.</t>
  </si>
  <si>
    <t>The accuracy of the calculation relies on the designer entering accurate values.</t>
  </si>
  <si>
    <t>Restrictions on use</t>
  </si>
  <si>
    <t>This tool is only to be used in its full, unmodified form.</t>
  </si>
  <si>
    <t>Using the tool</t>
  </si>
  <si>
    <t>Data should only be entered into areas that are shaded in blue.</t>
  </si>
  <si>
    <t>The climate zone maps have been revised to include six climate zones.</t>
  </si>
  <si>
    <t xml:space="preserve">Buildings with curtain walling are excluded. </t>
  </si>
  <si>
    <t>Cells that are shaded in dark blue provide a dropdown list of options. Only options from the dropdown list can be used.</t>
  </si>
  <si>
    <t>The printout will list all of the individual building elements over a number of pages. The output should be scaled to 1 page wide.</t>
  </si>
  <si>
    <t>Separate verification of the construction R-value should be included with your consent documentation.</t>
  </si>
  <si>
    <t>unhide column Q to show notes</t>
  </si>
  <si>
    <t>Calculated cells are shown in orange and can not be selected.</t>
  </si>
  <si>
    <t>This tool performs a number of checks and calculations and pass/fail compliance determined if appropriate.</t>
  </si>
  <si>
    <t>Embed heating?</t>
  </si>
  <si>
    <t>Embedded heating?</t>
  </si>
  <si>
    <t>Area</t>
  </si>
  <si>
    <t>(m2)</t>
  </si>
  <si>
    <t>(W/K)</t>
  </si>
  <si>
    <t>W/K)</t>
  </si>
  <si>
    <t>Roof  - Description</t>
  </si>
  <si>
    <t>Walls  - Description</t>
  </si>
  <si>
    <t>The print area has been set to cover the white area on the Results sheet.</t>
  </si>
  <si>
    <t xml:space="preserve">All the entered data will appear on the Results sheet so a printout of that sheet will contain all the necessary information. </t>
  </si>
  <si>
    <t>Skylights - Description</t>
  </si>
  <si>
    <t>Height
(mm)</t>
  </si>
  <si>
    <t>Width
(mm)</t>
  </si>
  <si>
    <t>Construction</t>
  </si>
  <si>
    <t>R-value
(m².K/W)</t>
  </si>
  <si>
    <t>Selected</t>
  </si>
  <si>
    <t>When submitted</t>
  </si>
  <si>
    <t>Before 1 May 2023</t>
  </si>
  <si>
    <t>Before 2 November 2023</t>
  </si>
  <si>
    <t>minRLU</t>
  </si>
  <si>
    <t>After 2 November 2023</t>
  </si>
  <si>
    <t>old1</t>
  </si>
  <si>
    <t>old2</t>
  </si>
  <si>
    <t>old3</t>
  </si>
  <si>
    <t>Old Climate Zone</t>
  </si>
  <si>
    <t>Areas</t>
  </si>
  <si>
    <t>Enter either Area or Height AND Width</t>
  </si>
  <si>
    <t>Phase</t>
  </si>
  <si>
    <t>Phase1old1</t>
  </si>
  <si>
    <t>Phase1old2</t>
  </si>
  <si>
    <t>Phase1old3</t>
  </si>
  <si>
    <t>Phase11</t>
  </si>
  <si>
    <t>Phase12</t>
  </si>
  <si>
    <t>Phase13</t>
  </si>
  <si>
    <t>Phase14</t>
  </si>
  <si>
    <t>Phase15</t>
  </si>
  <si>
    <t>Phase16</t>
  </si>
  <si>
    <t>Phase21</t>
  </si>
  <si>
    <t>Phase22</t>
  </si>
  <si>
    <t>Phase23</t>
  </si>
  <si>
    <t>Phase24</t>
  </si>
  <si>
    <t>Phase25</t>
  </si>
  <si>
    <t>Phase26</t>
  </si>
  <si>
    <t>Phase31</t>
  </si>
  <si>
    <t>Phase32</t>
  </si>
  <si>
    <t>Phase33</t>
  </si>
  <si>
    <t>Phase34</t>
  </si>
  <si>
    <t>Phase35</t>
  </si>
  <si>
    <t>Phase36</t>
  </si>
  <si>
    <t>unhide column P to show notes</t>
  </si>
  <si>
    <t>Heated minimums</t>
  </si>
  <si>
    <t>R-Value
Minimum</t>
  </si>
  <si>
    <t>Doors - Description</t>
  </si>
  <si>
    <t>end</t>
  </si>
  <si>
    <t>Slab-on-ground Floors  - Description</t>
  </si>
  <si>
    <t>HeatedRoof</t>
  </si>
  <si>
    <t>HeatedWalls</t>
  </si>
  <si>
    <t>Proposed Building</t>
  </si>
  <si>
    <t>Reference Building</t>
  </si>
  <si>
    <t>Walls (70% of total wall area)</t>
  </si>
  <si>
    <t>Reference Building Heat Loss</t>
  </si>
  <si>
    <t>Proposed Building Heat Loss
(W/K)</t>
  </si>
  <si>
    <t>(m²)</t>
  </si>
  <si>
    <t>Client</t>
  </si>
  <si>
    <t>No</t>
  </si>
  <si>
    <t>ID</t>
  </si>
  <si>
    <t xml:space="preserve"> 
(m².K/W)</t>
  </si>
  <si>
    <t xml:space="preserve">
(m² K/W)</t>
  </si>
  <si>
    <t xml:space="preserve">
(m².K/W)</t>
  </si>
  <si>
    <t>(m².K/W)</t>
  </si>
  <si>
    <t>Other Floors - Description</t>
  </si>
  <si>
    <r>
      <t xml:space="preserve">              H1/AS1 5</t>
    </r>
    <r>
      <rPr>
        <b/>
        <vertAlign val="superscript"/>
        <sz val="20"/>
        <color theme="1"/>
        <rFont val="Calibri"/>
        <family val="2"/>
        <scheme val="minor"/>
      </rPr>
      <t xml:space="preserve">th </t>
    </r>
    <r>
      <rPr>
        <b/>
        <sz val="20"/>
        <color theme="1"/>
        <rFont val="Calibri"/>
        <family val="2"/>
        <scheme val="minor"/>
      </rPr>
      <t>Edition Calculation Method Spreadsheet - Project Details</t>
    </r>
  </si>
  <si>
    <r>
      <t xml:space="preserve">                 H1/AS1 5</t>
    </r>
    <r>
      <rPr>
        <b/>
        <vertAlign val="superscript"/>
        <sz val="16"/>
        <color theme="1"/>
        <rFont val="Calibri"/>
        <family val="2"/>
        <scheme val="minor"/>
      </rPr>
      <t xml:space="preserve">th </t>
    </r>
    <r>
      <rPr>
        <b/>
        <sz val="16"/>
        <color theme="1"/>
        <rFont val="Calibri"/>
        <family val="2"/>
        <scheme val="minor"/>
      </rPr>
      <t>Edition Calculation Method Spreadsheet - Slab-on-Ground Floors</t>
    </r>
  </si>
  <si>
    <r>
      <t xml:space="preserve">                  H1/AS1 5</t>
    </r>
    <r>
      <rPr>
        <b/>
        <vertAlign val="superscript"/>
        <sz val="16"/>
        <color theme="1"/>
        <rFont val="Calibri"/>
        <family val="2"/>
        <scheme val="minor"/>
      </rPr>
      <t xml:space="preserve">th </t>
    </r>
    <r>
      <rPr>
        <b/>
        <sz val="16"/>
        <color theme="1"/>
        <rFont val="Calibri"/>
        <family val="2"/>
        <scheme val="minor"/>
      </rPr>
      <t>Edition Calculation Method Spreadsheet - Other Floors</t>
    </r>
  </si>
  <si>
    <r>
      <t xml:space="preserve">                   H1/AS1 5</t>
    </r>
    <r>
      <rPr>
        <b/>
        <vertAlign val="superscript"/>
        <sz val="16"/>
        <color theme="1"/>
        <rFont val="Calibri"/>
        <family val="2"/>
        <scheme val="minor"/>
      </rPr>
      <t xml:space="preserve">th </t>
    </r>
    <r>
      <rPr>
        <b/>
        <sz val="16"/>
        <color theme="1"/>
        <rFont val="Calibri"/>
        <family val="2"/>
        <scheme val="minor"/>
      </rPr>
      <t>Edition Calculation Method Spreadsheet - Roof</t>
    </r>
  </si>
  <si>
    <r>
      <t xml:space="preserve">                  H1/AS1 5</t>
    </r>
    <r>
      <rPr>
        <b/>
        <vertAlign val="superscript"/>
        <sz val="16"/>
        <color theme="1"/>
        <rFont val="Calibri"/>
        <family val="2"/>
        <scheme val="minor"/>
      </rPr>
      <t xml:space="preserve">th </t>
    </r>
    <r>
      <rPr>
        <b/>
        <sz val="16"/>
        <color theme="1"/>
        <rFont val="Calibri"/>
        <family val="2"/>
        <scheme val="minor"/>
      </rPr>
      <t>Edition Calculation Method Spreadsheet - Skylights</t>
    </r>
  </si>
  <si>
    <r>
      <t xml:space="preserve">                 H1/AS1 5</t>
    </r>
    <r>
      <rPr>
        <b/>
        <vertAlign val="superscript"/>
        <sz val="16"/>
        <color theme="1"/>
        <rFont val="Calibri"/>
        <family val="2"/>
        <scheme val="minor"/>
      </rPr>
      <t xml:space="preserve">th </t>
    </r>
    <r>
      <rPr>
        <b/>
        <sz val="16"/>
        <color theme="1"/>
        <rFont val="Calibri"/>
        <family val="2"/>
        <scheme val="minor"/>
      </rPr>
      <t>Edition Calculation Method Spreadsheet - Walls</t>
    </r>
  </si>
  <si>
    <r>
      <t xml:space="preserve">                 H1/AS1 5</t>
    </r>
    <r>
      <rPr>
        <b/>
        <vertAlign val="superscript"/>
        <sz val="16"/>
        <color theme="1"/>
        <rFont val="Calibri"/>
        <family val="2"/>
        <scheme val="minor"/>
      </rPr>
      <t xml:space="preserve">th </t>
    </r>
    <r>
      <rPr>
        <b/>
        <sz val="16"/>
        <color theme="1"/>
        <rFont val="Calibri"/>
        <family val="2"/>
        <scheme val="minor"/>
      </rPr>
      <t>Edition Calculation Method Spreadsheet - Windows and glazed area of Doors</t>
    </r>
  </si>
  <si>
    <r>
      <t xml:space="preserve">                 H1/AS1 5</t>
    </r>
    <r>
      <rPr>
        <b/>
        <vertAlign val="superscript"/>
        <sz val="16"/>
        <color theme="1"/>
        <rFont val="Calibri"/>
        <family val="2"/>
        <scheme val="minor"/>
      </rPr>
      <t xml:space="preserve">th </t>
    </r>
    <r>
      <rPr>
        <b/>
        <sz val="16"/>
        <color theme="1"/>
        <rFont val="Calibri"/>
        <family val="2"/>
        <scheme val="minor"/>
      </rPr>
      <t>Edition Calculation Method Spreadsheet - Opaque area of Doors</t>
    </r>
  </si>
  <si>
    <r>
      <t xml:space="preserve">               H1/AS1 5</t>
    </r>
    <r>
      <rPr>
        <b/>
        <vertAlign val="superscript"/>
        <sz val="20"/>
        <color theme="1"/>
        <rFont val="Calibri"/>
        <family val="2"/>
        <scheme val="minor"/>
      </rPr>
      <t xml:space="preserve">th </t>
    </r>
    <r>
      <rPr>
        <b/>
        <sz val="20"/>
        <color theme="1"/>
        <rFont val="Calibri"/>
        <family val="2"/>
        <scheme val="minor"/>
      </rPr>
      <t>Edition Calculation Method Spreadsheet - Results</t>
    </r>
  </si>
  <si>
    <r>
      <t>Compliance requirements for H1/AS1 5</t>
    </r>
    <r>
      <rPr>
        <b/>
        <u/>
        <sz val="11"/>
        <color rgb="FF000000"/>
        <rFont val="Calibri"/>
        <family val="2"/>
      </rPr>
      <t>th</t>
    </r>
    <r>
      <rPr>
        <b/>
        <u/>
        <sz val="11"/>
        <color indexed="8"/>
        <rFont val="Calibri"/>
        <family val="2"/>
      </rPr>
      <t xml:space="preserve"> edition amendment 1</t>
    </r>
  </si>
  <si>
    <t>The use of H1/AS1 5th edition amendment 1 is restricted to housing or buildings other than housing that are less than 300 m².</t>
  </si>
  <si>
    <t>New methods for determining the thermal resistance and construction R-value of building elements are contained within H1/AS1 5th edition amendment 1 and include methods to calculate the R-values for slab-on-ground floors, windows, doors and skylights.</t>
  </si>
  <si>
    <t>NZS4218:2009 is no longer referenced within H1/AS1 5th edition amendment 1. Other standards have been added.</t>
  </si>
  <si>
    <t>Select the climate zone and accurately enter all area and construction R-values for each building element.</t>
  </si>
  <si>
    <t>This tool can not be used for H1/AS2 1st edition, which deals with larger non-residential buildings that have different requirements.</t>
  </si>
  <si>
    <t>Measurement of areas</t>
  </si>
  <si>
    <t xml:space="preserve">The designer must input construction R-values for the building elements. These are NOT the same as the insulation R-values. </t>
  </si>
  <si>
    <t>Use the BRANZ House Insulation Guide to find construction R-values or use the appropriate methods to calculate the construction R-values:</t>
  </si>
  <si>
    <t>▪ For walls, roofs and floors other than slab-on-ground floors, use NZS 4214.</t>
  </si>
  <si>
    <t>▪ For windows, doors and skylights, see Appendix E in H1/AS1 5th edition amendment 1.</t>
  </si>
  <si>
    <t>▪ For slab-on-ground floors, see Appendix F in H1/AS1 5th edition amendment 1.</t>
  </si>
  <si>
    <t>Interpretation of H1/AS1 5th edition amendment 1</t>
  </si>
  <si>
    <t>This tool is implemented according to an interpretation of H1/AS1 5th edition amendment 1.</t>
  </si>
  <si>
    <t>Please refer to H1/AS1 5th edition amendment 1  for full compliance information.</t>
  </si>
  <si>
    <t xml:space="preserve">               H1/AS1 5th Edition Amendment 1 Calculation Method Tool - Introduction</t>
  </si>
  <si>
    <t>Where heating is embedded in a building element, a higher minimum R-value is required. See H1/AS1 5th edition amdment 1 for details.</t>
  </si>
  <si>
    <t>This tool checks for compliance of housing and small buildings with the calculation method of H1/AS1 5th edition amendment 1.</t>
  </si>
  <si>
    <t>The glazing area (windows and glazing in doors) of the building can be no greater than 40% of the total wall area.</t>
  </si>
  <si>
    <t>The minimum R-value for a particular roof, wall or floor building element is 50% of the schedule method R-value for that type of building element.</t>
  </si>
  <si>
    <t>Glazing allowance (30% of total wall area)</t>
  </si>
  <si>
    <t xml:space="preserve">Climate Zone </t>
  </si>
  <si>
    <t xml:space="preserve">Application </t>
  </si>
  <si>
    <t>Glazing (walls &amp; doors)</t>
  </si>
  <si>
    <t>Doors (opaque)</t>
  </si>
  <si>
    <t>This tool will indicate when R-values entered are below the minimum permissible for that element/climate.</t>
  </si>
  <si>
    <t>This tool will also warn when unrealistically high R-values are entered to reduce the likelihood of data entry mistakes.</t>
  </si>
  <si>
    <t>Refer to H1/AS1 5th edition amendment 1 for definitions of building element areas, in particular;</t>
  </si>
  <si>
    <r>
      <t xml:space="preserve">The </t>
    </r>
    <r>
      <rPr>
        <i/>
        <sz val="11"/>
        <color theme="1"/>
        <rFont val="Calibri"/>
        <family val="2"/>
      </rPr>
      <t>total roof area</t>
    </r>
    <r>
      <rPr>
        <sz val="11"/>
        <color theme="1"/>
        <rFont val="Calibri"/>
        <family val="2"/>
      </rPr>
      <t xml:space="preserve"> is the </t>
    </r>
    <r>
      <rPr>
        <i/>
        <sz val="11"/>
        <color theme="1"/>
        <rFont val="Calibri"/>
        <family val="2"/>
      </rPr>
      <t>roof area</t>
    </r>
    <r>
      <rPr>
        <sz val="11"/>
        <color theme="1"/>
        <rFont val="Calibri"/>
        <family val="2"/>
      </rPr>
      <t xml:space="preserve"> plus the area of skylights in the roof.</t>
    </r>
  </si>
  <si>
    <r>
      <t xml:space="preserve">The </t>
    </r>
    <r>
      <rPr>
        <i/>
        <sz val="11"/>
        <color theme="1"/>
        <rFont val="Calibri"/>
        <family val="2"/>
      </rPr>
      <t>total wall area</t>
    </r>
    <r>
      <rPr>
        <sz val="11"/>
        <color theme="1"/>
        <rFont val="Calibri"/>
        <family val="2"/>
      </rPr>
      <t xml:space="preserve"> is the </t>
    </r>
    <r>
      <rPr>
        <i/>
        <sz val="11"/>
        <color theme="1"/>
        <rFont val="Calibri"/>
        <family val="2"/>
      </rPr>
      <t>wall area</t>
    </r>
    <r>
      <rPr>
        <sz val="11"/>
        <color theme="1"/>
        <rFont val="Calibri"/>
        <family val="2"/>
      </rPr>
      <t xml:space="preserve"> plus the area of all vertical windows and doors in the external walls of the building.</t>
    </r>
  </si>
  <si>
    <t>NZS4218:2009 provides guidance in appendix A on identifying the thermal envelope and how to internally measure building elements.</t>
  </si>
  <si>
    <t>Appendix F of H1/AS1 5th Ed Amd1 discusses the thermal resistance of slab-on-ground floors and uses internal measurements for the floor.</t>
  </si>
  <si>
    <t>For consistency, it is recommended to use internal measurements for all building elements.</t>
  </si>
  <si>
    <t>Total Wall Area</t>
  </si>
  <si>
    <t>Total Roof (includes skylight area)</t>
  </si>
  <si>
    <t>Glazing - Description</t>
  </si>
  <si>
    <t>Slab Floors</t>
  </si>
  <si>
    <t>Other Floors</t>
  </si>
  <si>
    <t>Housing</t>
  </si>
  <si>
    <t>Version:  4 May 2023</t>
  </si>
  <si>
    <t>HeatedSlab Floors</t>
  </si>
  <si>
    <t>HeatedOther Floors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</si>
</sst>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yy"/>
    <numFmt numFmtId="165" formatCode="0.0"/>
    <numFmt numFmtId="166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sz val="7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6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/>
      <top style="hair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theme="6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/>
      <right/>
      <top style="hair">
        <color theme="6"/>
      </top>
      <bottom/>
      <diagonal/>
    </border>
    <border>
      <left/>
      <right/>
      <top style="hair">
        <color theme="6"/>
      </top>
      <bottom style="hair">
        <color theme="0" tint="-0.34998626667073579"/>
      </bottom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medium">
        <color indexed="64"/>
      </right>
      <top/>
      <bottom style="hair">
        <color theme="0" tint="-0.34998626667073579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77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7" fillId="2" borderId="0" xfId="0" applyFont="1" applyFill="1"/>
    <xf numFmtId="0" fontId="0" fillId="2" borderId="0" xfId="0" applyFill="1" applyAlignment="1">
      <alignment horizontal="right"/>
    </xf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164" fontId="7" fillId="4" borderId="0" xfId="0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center"/>
    </xf>
    <xf numFmtId="0" fontId="10" fillId="4" borderId="0" xfId="0" applyFont="1" applyFill="1"/>
    <xf numFmtId="0" fontId="7" fillId="4" borderId="0" xfId="0" applyFont="1" applyFill="1" applyAlignment="1">
      <alignment horizontal="center" vertical="top"/>
    </xf>
    <xf numFmtId="0" fontId="0" fillId="4" borderId="0" xfId="0" applyFill="1" applyAlignment="1">
      <alignment horizontal="right"/>
    </xf>
    <xf numFmtId="0" fontId="7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13" fillId="2" borderId="0" xfId="0" applyNumberFormat="1" applyFont="1" applyFill="1"/>
    <xf numFmtId="0" fontId="13" fillId="2" borderId="0" xfId="0" applyFont="1" applyFill="1"/>
    <xf numFmtId="0" fontId="0" fillId="2" borderId="0" xfId="0" applyFill="1" applyAlignment="1">
      <alignment horizontal="right" wrapText="1"/>
    </xf>
    <xf numFmtId="0" fontId="14" fillId="2" borderId="0" xfId="0" applyFont="1" applyFill="1"/>
    <xf numFmtId="0" fontId="15" fillId="2" borderId="0" xfId="0" applyFont="1" applyFill="1"/>
    <xf numFmtId="0" fontId="0" fillId="5" borderId="0" xfId="0" applyFill="1"/>
    <xf numFmtId="0" fontId="4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top" wrapText="1"/>
    </xf>
    <xf numFmtId="0" fontId="4" fillId="5" borderId="4" xfId="0" applyFont="1" applyFill="1" applyBorder="1"/>
    <xf numFmtId="0" fontId="0" fillId="5" borderId="4" xfId="0" applyFill="1" applyBorder="1"/>
    <xf numFmtId="0" fontId="4" fillId="5" borderId="4" xfId="0" applyFont="1" applyFill="1" applyBorder="1" applyAlignment="1">
      <alignment horizontal="right" vertical="center" wrapText="1"/>
    </xf>
    <xf numFmtId="165" fontId="0" fillId="5" borderId="0" xfId="0" applyNumberForma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165" fontId="4" fillId="5" borderId="5" xfId="0" applyNumberFormat="1" applyFont="1" applyFill="1" applyBorder="1" applyAlignment="1">
      <alignment horizontal="right"/>
    </xf>
    <xf numFmtId="165" fontId="11" fillId="5" borderId="5" xfId="0" applyNumberFormat="1" applyFont="1" applyFill="1" applyBorder="1"/>
    <xf numFmtId="0" fontId="16" fillId="5" borderId="3" xfId="0" applyFont="1" applyFill="1" applyBorder="1" applyAlignment="1">
      <alignment horizontal="center"/>
    </xf>
    <xf numFmtId="0" fontId="16" fillId="2" borderId="0" xfId="0" applyFont="1" applyFill="1"/>
    <xf numFmtId="0" fontId="16" fillId="0" borderId="0" xfId="0" applyFont="1"/>
    <xf numFmtId="0" fontId="17" fillId="0" borderId="0" xfId="0" applyFont="1"/>
    <xf numFmtId="0" fontId="6" fillId="4" borderId="0" xfId="0" applyFont="1" applyFill="1" applyAlignment="1">
      <alignment horizontal="left" vertical="top"/>
    </xf>
    <xf numFmtId="0" fontId="0" fillId="5" borderId="6" xfId="0" applyFill="1" applyBorder="1"/>
    <xf numFmtId="165" fontId="0" fillId="5" borderId="6" xfId="0" applyNumberFormat="1" applyFill="1" applyBorder="1"/>
    <xf numFmtId="165" fontId="0" fillId="5" borderId="6" xfId="0" applyNumberFormat="1" applyFill="1" applyBorder="1" applyAlignment="1">
      <alignment horizontal="right"/>
    </xf>
    <xf numFmtId="165" fontId="11" fillId="5" borderId="6" xfId="0" applyNumberFormat="1" applyFont="1" applyFill="1" applyBorder="1"/>
    <xf numFmtId="0" fontId="0" fillId="5" borderId="7" xfId="0" applyFill="1" applyBorder="1"/>
    <xf numFmtId="165" fontId="0" fillId="5" borderId="7" xfId="0" applyNumberFormat="1" applyFill="1" applyBorder="1"/>
    <xf numFmtId="165" fontId="0" fillId="5" borderId="7" xfId="0" applyNumberFormat="1" applyFill="1" applyBorder="1" applyAlignment="1">
      <alignment horizontal="right"/>
    </xf>
    <xf numFmtId="165" fontId="11" fillId="5" borderId="7" xfId="0" applyNumberFormat="1" applyFont="1" applyFill="1" applyBorder="1"/>
    <xf numFmtId="0" fontId="0" fillId="5" borderId="8" xfId="0" applyFill="1" applyBorder="1"/>
    <xf numFmtId="165" fontId="0" fillId="5" borderId="8" xfId="0" applyNumberFormat="1" applyFill="1" applyBorder="1"/>
    <xf numFmtId="165" fontId="0" fillId="3" borderId="6" xfId="0" applyNumberFormat="1" applyFill="1" applyBorder="1" applyAlignment="1" applyProtection="1">
      <alignment horizontal="right" vertical="top"/>
      <protection locked="0"/>
    </xf>
    <xf numFmtId="165" fontId="0" fillId="3" borderId="7" xfId="0" applyNumberFormat="1" applyFill="1" applyBorder="1" applyAlignment="1" applyProtection="1">
      <alignment vertical="top"/>
      <protection locked="0"/>
    </xf>
    <xf numFmtId="165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1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6" fillId="3" borderId="0" xfId="0" applyFont="1" applyFill="1" applyProtection="1">
      <protection locked="0"/>
    </xf>
    <xf numFmtId="0" fontId="16" fillId="3" borderId="3" xfId="0" applyFont="1" applyFill="1" applyBorder="1" applyProtection="1">
      <protection locked="0"/>
    </xf>
    <xf numFmtId="0" fontId="20" fillId="3" borderId="0" xfId="0" applyFont="1" applyFill="1" applyProtection="1">
      <protection locked="0"/>
    </xf>
    <xf numFmtId="0" fontId="16" fillId="2" borderId="0" xfId="0" applyFont="1" applyFill="1" applyAlignment="1">
      <alignment wrapText="1"/>
    </xf>
    <xf numFmtId="0" fontId="0" fillId="6" borderId="7" xfId="0" applyFill="1" applyBorder="1" applyAlignment="1" applyProtection="1">
      <alignment horizontal="center"/>
      <protection locked="0"/>
    </xf>
    <xf numFmtId="0" fontId="17" fillId="2" borderId="0" xfId="0" applyFont="1" applyFill="1"/>
    <xf numFmtId="166" fontId="16" fillId="2" borderId="0" xfId="1" applyNumberFormat="1" applyFont="1" applyFill="1"/>
    <xf numFmtId="165" fontId="16" fillId="2" borderId="0" xfId="0" applyNumberFormat="1" applyFont="1" applyFill="1"/>
    <xf numFmtId="2" fontId="16" fillId="2" borderId="0" xfId="0" applyNumberFormat="1" applyFont="1" applyFill="1"/>
    <xf numFmtId="165" fontId="11" fillId="5" borderId="18" xfId="0" applyNumberFormat="1" applyFont="1" applyFill="1" applyBorder="1"/>
    <xf numFmtId="165" fontId="11" fillId="5" borderId="0" xfId="0" applyNumberFormat="1" applyFont="1" applyFill="1"/>
    <xf numFmtId="0" fontId="0" fillId="3" borderId="6" xfId="0" applyFill="1" applyBorder="1" applyAlignment="1" applyProtection="1">
      <alignment vertical="top"/>
      <protection locked="0"/>
    </xf>
    <xf numFmtId="0" fontId="23" fillId="2" borderId="0" xfId="0" applyFont="1" applyFill="1"/>
    <xf numFmtId="0" fontId="26" fillId="2" borderId="0" xfId="0" applyFont="1" applyFill="1"/>
    <xf numFmtId="166" fontId="23" fillId="2" borderId="0" xfId="1" applyNumberFormat="1" applyFont="1" applyFill="1"/>
    <xf numFmtId="165" fontId="23" fillId="2" borderId="0" xfId="0" applyNumberFormat="1" applyFont="1" applyFill="1"/>
    <xf numFmtId="2" fontId="23" fillId="2" borderId="0" xfId="0" applyNumberFormat="1" applyFont="1" applyFill="1"/>
    <xf numFmtId="9" fontId="0" fillId="5" borderId="3" xfId="1" applyFont="1" applyFill="1" applyBorder="1"/>
    <xf numFmtId="0" fontId="0" fillId="5" borderId="3" xfId="0" applyFill="1" applyBorder="1" applyAlignment="1">
      <alignment horizontal="left"/>
    </xf>
    <xf numFmtId="0" fontId="4" fillId="5" borderId="0" xfId="0" applyFont="1" applyFill="1" applyAlignment="1">
      <alignment horizontal="right" vertical="center" wrapText="1"/>
    </xf>
    <xf numFmtId="165" fontId="4" fillId="5" borderId="6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7" fillId="3" borderId="0" xfId="0" applyFont="1" applyFill="1"/>
    <xf numFmtId="0" fontId="0" fillId="3" borderId="0" xfId="0" applyFill="1" applyProtection="1">
      <protection locked="0"/>
    </xf>
    <xf numFmtId="0" fontId="13" fillId="3" borderId="0" xfId="0" applyFont="1" applyFill="1"/>
    <xf numFmtId="0" fontId="20" fillId="2" borderId="0" xfId="0" applyFont="1" applyFill="1" applyProtection="1">
      <protection locked="0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164" fontId="7" fillId="2" borderId="0" xfId="0" applyNumberFormat="1" applyFont="1" applyFill="1"/>
    <xf numFmtId="0" fontId="23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 applyAlignment="1">
      <alignment horizontal="right"/>
    </xf>
    <xf numFmtId="2" fontId="16" fillId="2" borderId="0" xfId="0" applyNumberFormat="1" applyFont="1" applyFill="1" applyAlignment="1">
      <alignment horizontal="right"/>
    </xf>
    <xf numFmtId="165" fontId="0" fillId="3" borderId="7" xfId="0" applyNumberFormat="1" applyFill="1" applyBorder="1" applyAlignment="1" applyProtection="1">
      <alignment vertical="top" wrapText="1"/>
      <protection locked="0"/>
    </xf>
    <xf numFmtId="0" fontId="13" fillId="0" borderId="0" xfId="0" applyFont="1"/>
    <xf numFmtId="0" fontId="7" fillId="2" borderId="0" xfId="0" applyFont="1" applyFill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4" fillId="4" borderId="0" xfId="0" applyFont="1" applyFill="1"/>
    <xf numFmtId="0" fontId="4" fillId="4" borderId="0" xfId="0" applyFont="1" applyFill="1" applyAlignment="1">
      <alignment horizontal="right" wrapText="1"/>
    </xf>
    <xf numFmtId="0" fontId="4" fillId="4" borderId="0" xfId="0" applyFont="1" applyFill="1" applyAlignment="1">
      <alignment horizontal="center"/>
    </xf>
    <xf numFmtId="165" fontId="0" fillId="5" borderId="5" xfId="0" applyNumberFormat="1" applyFill="1" applyBorder="1" applyAlignment="1">
      <alignment horizontal="right"/>
    </xf>
    <xf numFmtId="165" fontId="27" fillId="5" borderId="5" xfId="0" applyNumberFormat="1" applyFont="1" applyFill="1" applyBorder="1"/>
    <xf numFmtId="165" fontId="4" fillId="5" borderId="7" xfId="0" applyNumberFormat="1" applyFont="1" applyFill="1" applyBorder="1"/>
    <xf numFmtId="165" fontId="4" fillId="5" borderId="0" xfId="0" applyNumberFormat="1" applyFont="1" applyFill="1" applyAlignment="1">
      <alignment horizontal="right"/>
    </xf>
    <xf numFmtId="0" fontId="4" fillId="4" borderId="0" xfId="0" applyFont="1" applyFill="1" applyAlignment="1">
      <alignment wrapText="1"/>
    </xf>
    <xf numFmtId="0" fontId="28" fillId="5" borderId="6" xfId="0" applyFont="1" applyFill="1" applyBorder="1"/>
    <xf numFmtId="0" fontId="28" fillId="5" borderId="7" xfId="0" applyFont="1" applyFill="1" applyBorder="1"/>
    <xf numFmtId="165" fontId="27" fillId="5" borderId="0" xfId="0" applyNumberFormat="1" applyFont="1" applyFill="1"/>
    <xf numFmtId="0" fontId="4" fillId="5" borderId="0" xfId="0" applyFont="1" applyFill="1" applyAlignment="1">
      <alignment horizontal="right" vertical="top" wrapText="1"/>
    </xf>
    <xf numFmtId="0" fontId="11" fillId="5" borderId="0" xfId="0" applyFont="1" applyFill="1" applyAlignment="1">
      <alignment horizontal="right" vertical="top" wrapText="1"/>
    </xf>
    <xf numFmtId="0" fontId="16" fillId="5" borderId="7" xfId="0" applyFont="1" applyFill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2" fontId="0" fillId="3" borderId="7" xfId="0" applyNumberFormat="1" applyFill="1" applyBorder="1" applyAlignment="1" applyProtection="1">
      <alignment horizontal="center" vertical="top"/>
      <protection locked="0"/>
    </xf>
    <xf numFmtId="1" fontId="0" fillId="3" borderId="7" xfId="0" applyNumberFormat="1" applyFill="1" applyBorder="1" applyAlignment="1" applyProtection="1">
      <alignment horizontal="center" vertical="top"/>
      <protection locked="0"/>
    </xf>
    <xf numFmtId="1" fontId="16" fillId="3" borderId="6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 vertical="top"/>
      <protection locked="0"/>
    </xf>
    <xf numFmtId="0" fontId="29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21" fillId="4" borderId="0" xfId="0" applyFont="1" applyFill="1"/>
    <xf numFmtId="0" fontId="14" fillId="2" borderId="0" xfId="0" applyFont="1" applyFill="1" applyAlignment="1">
      <alignment wrapText="1"/>
    </xf>
    <xf numFmtId="165" fontId="16" fillId="5" borderId="7" xfId="0" applyNumberFormat="1" applyFont="1" applyFill="1" applyBorder="1"/>
    <xf numFmtId="165" fontId="16" fillId="5" borderId="0" xfId="0" applyNumberFormat="1" applyFont="1" applyFill="1" applyAlignment="1">
      <alignment horizontal="right"/>
    </xf>
    <xf numFmtId="165" fontId="4" fillId="5" borderId="8" xfId="0" applyNumberFormat="1" applyFont="1" applyFill="1" applyBorder="1"/>
    <xf numFmtId="0" fontId="28" fillId="5" borderId="8" xfId="0" applyFont="1" applyFill="1" applyBorder="1"/>
    <xf numFmtId="0" fontId="30" fillId="4" borderId="0" xfId="0" applyFont="1" applyFill="1" applyAlignment="1">
      <alignment wrapText="1"/>
    </xf>
    <xf numFmtId="0" fontId="0" fillId="2" borderId="0" xfId="0" applyFill="1" applyAlignment="1" applyProtection="1">
      <alignment horizontal="right"/>
      <protection locked="0"/>
    </xf>
    <xf numFmtId="165" fontId="0" fillId="5" borderId="28" xfId="0" applyNumberFormat="1" applyFill="1" applyBorder="1" applyAlignment="1">
      <alignment vertical="top"/>
    </xf>
    <xf numFmtId="165" fontId="0" fillId="5" borderId="29" xfId="0" applyNumberFormat="1" applyFill="1" applyBorder="1" applyAlignment="1">
      <alignment vertical="top"/>
    </xf>
    <xf numFmtId="2" fontId="14" fillId="2" borderId="0" xfId="0" applyNumberFormat="1" applyFont="1" applyFill="1"/>
    <xf numFmtId="165" fontId="0" fillId="5" borderId="31" xfId="0" applyNumberFormat="1" applyFill="1" applyBorder="1" applyAlignment="1">
      <alignment vertical="top"/>
    </xf>
    <xf numFmtId="0" fontId="0" fillId="2" borderId="30" xfId="0" applyFill="1" applyBorder="1"/>
    <xf numFmtId="0" fontId="16" fillId="2" borderId="0" xfId="0" applyFont="1" applyFill="1" applyAlignment="1">
      <alignment horizontal="right" wrapText="1"/>
    </xf>
    <xf numFmtId="0" fontId="0" fillId="5" borderId="28" xfId="0" applyFill="1" applyBorder="1" applyAlignment="1">
      <alignment vertical="top"/>
    </xf>
    <xf numFmtId="0" fontId="0" fillId="5" borderId="29" xfId="0" applyFill="1" applyBorder="1" applyAlignment="1">
      <alignment vertical="top"/>
    </xf>
    <xf numFmtId="0" fontId="0" fillId="5" borderId="30" xfId="0" applyFill="1" applyBorder="1" applyAlignment="1">
      <alignment vertical="top"/>
    </xf>
    <xf numFmtId="0" fontId="23" fillId="2" borderId="0" xfId="0" applyFont="1" applyFill="1" applyProtection="1">
      <protection locked="0"/>
    </xf>
    <xf numFmtId="0" fontId="31" fillId="2" borderId="0" xfId="0" applyFont="1" applyFill="1" applyProtection="1">
      <protection locked="0"/>
    </xf>
    <xf numFmtId="165" fontId="23" fillId="2" borderId="0" xfId="0" applyNumberFormat="1" applyFont="1" applyFill="1" applyAlignment="1">
      <alignment horizontal="right"/>
    </xf>
    <xf numFmtId="2" fontId="23" fillId="2" borderId="0" xfId="0" applyNumberFormat="1" applyFont="1" applyFill="1" applyAlignment="1">
      <alignment horizontal="right"/>
    </xf>
    <xf numFmtId="0" fontId="23" fillId="0" borderId="0" xfId="0" applyFont="1"/>
    <xf numFmtId="0" fontId="32" fillId="2" borderId="0" xfId="0" applyFont="1" applyFill="1"/>
    <xf numFmtId="0" fontId="32" fillId="4" borderId="0" xfId="0" applyFont="1" applyFill="1"/>
    <xf numFmtId="0" fontId="29" fillId="4" borderId="0" xfId="0" applyFont="1" applyFill="1" applyAlignment="1">
      <alignment horizontal="right"/>
    </xf>
    <xf numFmtId="0" fontId="29" fillId="2" borderId="0" xfId="0" applyFont="1" applyFill="1" applyProtection="1">
      <protection locked="0"/>
    </xf>
    <xf numFmtId="0" fontId="33" fillId="2" borderId="0" xfId="0" applyFont="1" applyFill="1" applyProtection="1">
      <protection locked="0"/>
    </xf>
    <xf numFmtId="0" fontId="29" fillId="2" borderId="0" xfId="0" applyFont="1" applyFill="1"/>
    <xf numFmtId="166" fontId="29" fillId="2" borderId="0" xfId="1" applyNumberFormat="1" applyFont="1" applyFill="1"/>
    <xf numFmtId="0" fontId="29" fillId="2" borderId="0" xfId="0" applyFont="1" applyFill="1" applyAlignment="1">
      <alignment horizontal="right"/>
    </xf>
    <xf numFmtId="165" fontId="29" fillId="2" borderId="0" xfId="0" applyNumberFormat="1" applyFont="1" applyFill="1"/>
    <xf numFmtId="165" fontId="29" fillId="2" borderId="0" xfId="0" applyNumberFormat="1" applyFont="1" applyFill="1" applyAlignment="1">
      <alignment horizontal="right"/>
    </xf>
    <xf numFmtId="2" fontId="29" fillId="2" borderId="0" xfId="0" applyNumberFormat="1" applyFont="1" applyFill="1" applyAlignment="1">
      <alignment horizontal="right"/>
    </xf>
    <xf numFmtId="2" fontId="29" fillId="2" borderId="0" xfId="0" applyNumberFormat="1" applyFont="1" applyFill="1"/>
    <xf numFmtId="0" fontId="29" fillId="0" borderId="0" xfId="0" applyFont="1"/>
    <xf numFmtId="165" fontId="0" fillId="3" borderId="6" xfId="0" applyNumberFormat="1" applyFill="1" applyBorder="1" applyAlignment="1" applyProtection="1">
      <alignment vertical="top"/>
      <protection locked="0"/>
    </xf>
    <xf numFmtId="0" fontId="0" fillId="5" borderId="28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34" fillId="2" borderId="0" xfId="0" applyFont="1" applyFill="1"/>
    <xf numFmtId="0" fontId="26" fillId="0" borderId="0" xfId="0" applyFont="1"/>
    <xf numFmtId="2" fontId="23" fillId="0" borderId="0" xfId="0" applyNumberFormat="1" applyFont="1"/>
    <xf numFmtId="0" fontId="35" fillId="2" borderId="0" xfId="0" applyFont="1" applyFill="1"/>
    <xf numFmtId="0" fontId="23" fillId="3" borderId="0" xfId="0" applyFont="1" applyFill="1" applyProtection="1">
      <protection locked="0"/>
    </xf>
    <xf numFmtId="0" fontId="23" fillId="3" borderId="3" xfId="0" applyFont="1" applyFill="1" applyBorder="1" applyProtection="1">
      <protection locked="0"/>
    </xf>
    <xf numFmtId="165" fontId="0" fillId="4" borderId="0" xfId="0" applyNumberFormat="1" applyFill="1"/>
    <xf numFmtId="165" fontId="11" fillId="4" borderId="0" xfId="0" applyNumberFormat="1" applyFont="1" applyFill="1"/>
    <xf numFmtId="0" fontId="7" fillId="5" borderId="0" xfId="0" applyFont="1" applyFill="1"/>
    <xf numFmtId="0" fontId="4" fillId="5" borderId="4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center" wrapText="1"/>
    </xf>
    <xf numFmtId="165" fontId="36" fillId="5" borderId="0" xfId="0" applyNumberFormat="1" applyFont="1" applyFill="1"/>
    <xf numFmtId="165" fontId="11" fillId="5" borderId="4" xfId="0" applyNumberFormat="1" applyFont="1" applyFill="1" applyBorder="1"/>
    <xf numFmtId="0" fontId="4" fillId="5" borderId="0" xfId="0" applyFont="1" applyFill="1" applyAlignment="1">
      <alignment horizontal="right" wrapText="1"/>
    </xf>
    <xf numFmtId="165" fontId="36" fillId="5" borderId="6" xfId="0" applyNumberFormat="1" applyFont="1" applyFill="1" applyBorder="1"/>
    <xf numFmtId="165" fontId="36" fillId="5" borderId="7" xfId="0" applyNumberFormat="1" applyFont="1" applyFill="1" applyBorder="1"/>
    <xf numFmtId="2" fontId="36" fillId="5" borderId="7" xfId="0" applyNumberFormat="1" applyFont="1" applyFill="1" applyBorder="1"/>
    <xf numFmtId="0" fontId="4" fillId="5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0" fontId="0" fillId="7" borderId="6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4" borderId="27" xfId="0" applyFont="1" applyFill="1" applyBorder="1" applyAlignment="1">
      <alignment horizontal="right" wrapText="1"/>
    </xf>
    <xf numFmtId="0" fontId="4" fillId="4" borderId="22" xfId="0" applyFont="1" applyFill="1" applyBorder="1" applyAlignment="1">
      <alignment horizontal="right" wrapText="1"/>
    </xf>
    <xf numFmtId="0" fontId="7" fillId="4" borderId="0" xfId="0" applyFont="1" applyFill="1" applyAlignment="1">
      <alignment horizontal="center"/>
    </xf>
    <xf numFmtId="2" fontId="0" fillId="5" borderId="7" xfId="0" applyNumberForma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 vertical="top"/>
      <protection locked="0"/>
    </xf>
    <xf numFmtId="0" fontId="0" fillId="3" borderId="7" xfId="0" applyFill="1" applyBorder="1" applyAlignment="1" applyProtection="1">
      <alignment horizontal="center" vertical="top"/>
      <protection locked="0"/>
    </xf>
    <xf numFmtId="165" fontId="37" fillId="5" borderId="7" xfId="0" applyNumberFormat="1" applyFont="1" applyFill="1" applyBorder="1"/>
    <xf numFmtId="165" fontId="37" fillId="5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left"/>
    </xf>
    <xf numFmtId="165" fontId="0" fillId="5" borderId="28" xfId="0" applyNumberFormat="1" applyFill="1" applyBorder="1" applyAlignment="1">
      <alignment vertical="top" wrapText="1"/>
    </xf>
    <xf numFmtId="165" fontId="0" fillId="5" borderId="29" xfId="0" applyNumberFormat="1" applyFill="1" applyBorder="1" applyAlignment="1">
      <alignment vertical="top" wrapText="1"/>
    </xf>
    <xf numFmtId="0" fontId="0" fillId="3" borderId="7" xfId="0" applyFill="1" applyBorder="1" applyAlignment="1" applyProtection="1">
      <alignment vertical="center"/>
      <protection locked="0"/>
    </xf>
    <xf numFmtId="165" fontId="0" fillId="3" borderId="7" xfId="0" applyNumberFormat="1" applyFill="1" applyBorder="1" applyAlignment="1" applyProtection="1">
      <alignment vertical="center"/>
      <protection locked="0"/>
    </xf>
    <xf numFmtId="0" fontId="1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24" fillId="4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2" borderId="0" xfId="0" applyFont="1" applyFill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21" fillId="4" borderId="0" xfId="0" applyFont="1" applyFill="1" applyAlignment="1">
      <alignment vertical="top"/>
    </xf>
    <xf numFmtId="0" fontId="0" fillId="4" borderId="0" xfId="0" applyFill="1" applyAlignment="1">
      <alignment vertical="top" wrapText="1"/>
    </xf>
    <xf numFmtId="0" fontId="38" fillId="4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40" fillId="4" borderId="0" xfId="0" applyFont="1" applyFill="1" applyAlignment="1">
      <alignment vertical="center" wrapText="1"/>
    </xf>
    <xf numFmtId="0" fontId="41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right"/>
    </xf>
    <xf numFmtId="0" fontId="16" fillId="4" borderId="0" xfId="0" applyFont="1" applyFill="1"/>
    <xf numFmtId="0" fontId="17" fillId="4" borderId="0" xfId="0" applyFont="1" applyFill="1"/>
    <xf numFmtId="0" fontId="13" fillId="2" borderId="0" xfId="0" applyFont="1" applyFill="1" applyProtection="1">
      <protection locked="0"/>
    </xf>
    <xf numFmtId="0" fontId="43" fillId="5" borderId="3" xfId="0" applyFont="1" applyFill="1" applyBorder="1" applyAlignment="1">
      <alignment horizontal="center"/>
    </xf>
    <xf numFmtId="0" fontId="44" fillId="4" borderId="0" xfId="0" applyFont="1" applyFill="1" applyAlignment="1">
      <alignment horizontal="center"/>
    </xf>
    <xf numFmtId="0" fontId="2" fillId="4" borderId="0" xfId="0" applyFont="1" applyFill="1" applyAlignment="1">
      <alignment vertical="center" wrapText="1"/>
    </xf>
    <xf numFmtId="0" fontId="46" fillId="2" borderId="0" xfId="0" applyFont="1" applyFill="1"/>
    <xf numFmtId="0" fontId="47" fillId="2" borderId="0" xfId="0" applyFont="1" applyFill="1"/>
    <xf numFmtId="165" fontId="47" fillId="2" borderId="0" xfId="0" applyNumberFormat="1" applyFont="1" applyFill="1"/>
    <xf numFmtId="166" fontId="14" fillId="2" borderId="0" xfId="1" applyNumberFormat="1" applyFont="1" applyFill="1"/>
    <xf numFmtId="0" fontId="14" fillId="2" borderId="0" xfId="0" applyFont="1" applyFill="1" applyAlignment="1">
      <alignment horizontal="right"/>
    </xf>
    <xf numFmtId="165" fontId="14" fillId="2" borderId="0" xfId="0" applyNumberFormat="1" applyFont="1" applyFill="1"/>
    <xf numFmtId="0" fontId="0" fillId="6" borderId="3" xfId="0" applyFill="1" applyBorder="1" applyAlignment="1" applyProtection="1">
      <alignment horizontal="left"/>
      <protection locked="0"/>
    </xf>
    <xf numFmtId="0" fontId="39" fillId="4" borderId="0" xfId="0" applyFont="1" applyFill="1" applyAlignment="1">
      <alignment vertical="center" wrapText="1"/>
    </xf>
    <xf numFmtId="49" fontId="0" fillId="3" borderId="9" xfId="0" applyNumberFormat="1" applyFill="1" applyBorder="1" applyAlignment="1" applyProtection="1">
      <alignment horizontal="left" vertical="top" wrapText="1"/>
      <protection locked="0"/>
    </xf>
    <xf numFmtId="49" fontId="0" fillId="3" borderId="10" xfId="0" applyNumberFormat="1" applyFill="1" applyBorder="1" applyAlignment="1" applyProtection="1">
      <alignment horizontal="left" vertical="top" wrapText="1"/>
      <protection locked="0"/>
    </xf>
    <xf numFmtId="49" fontId="0" fillId="3" borderId="11" xfId="0" applyNumberFormat="1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  <protection locked="0"/>
    </xf>
    <xf numFmtId="49" fontId="0" fillId="3" borderId="32" xfId="0" applyNumberFormat="1" applyFill="1" applyBorder="1" applyAlignment="1" applyProtection="1">
      <alignment horizontal="left" vertical="top" wrapText="1"/>
      <protection locked="0"/>
    </xf>
    <xf numFmtId="49" fontId="0" fillId="3" borderId="18" xfId="0" applyNumberFormat="1" applyFill="1" applyBorder="1" applyAlignment="1" applyProtection="1">
      <alignment horizontal="left" vertical="top" wrapText="1"/>
      <protection locked="0"/>
    </xf>
    <xf numFmtId="49" fontId="0" fillId="3" borderId="33" xfId="0" applyNumberFormat="1" applyFill="1" applyBorder="1" applyAlignment="1" applyProtection="1">
      <alignment horizontal="left" vertical="top" wrapText="1"/>
      <protection locked="0"/>
    </xf>
    <xf numFmtId="49" fontId="0" fillId="3" borderId="12" xfId="0" applyNumberForma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49" fontId="0" fillId="3" borderId="13" xfId="0" applyNumberFormat="1" applyFill="1" applyBorder="1" applyAlignment="1" applyProtection="1">
      <alignment horizontal="left" vertical="top" wrapText="1"/>
      <protection locked="0"/>
    </xf>
    <xf numFmtId="49" fontId="0" fillId="3" borderId="14" xfId="0" quotePrefix="1" applyNumberFormat="1" applyFill="1" applyBorder="1" applyAlignment="1" applyProtection="1">
      <alignment horizontal="left" vertical="top" wrapText="1"/>
      <protection locked="0"/>
    </xf>
    <xf numFmtId="49" fontId="0" fillId="3" borderId="15" xfId="0" applyNumberFormat="1" applyFill="1" applyBorder="1" applyAlignment="1" applyProtection="1">
      <alignment horizontal="left" vertical="top" wrapText="1"/>
      <protection locked="0"/>
    </xf>
    <xf numFmtId="49" fontId="0" fillId="3" borderId="16" xfId="0" applyNumberForma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7" fillId="4" borderId="24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left" vertical="top" wrapText="1"/>
    </xf>
    <xf numFmtId="0" fontId="16" fillId="5" borderId="20" xfId="0" applyFont="1" applyFill="1" applyBorder="1" applyAlignment="1">
      <alignment horizontal="left" vertical="top" wrapText="1"/>
    </xf>
    <xf numFmtId="0" fontId="16" fillId="5" borderId="21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2" fillId="5" borderId="1" xfId="0" applyFont="1" applyFill="1" applyBorder="1" applyAlignment="1">
      <alignment horizontal="left"/>
    </xf>
    <xf numFmtId="0" fontId="42" fillId="5" borderId="17" xfId="0" applyFont="1" applyFill="1" applyBorder="1" applyAlignment="1">
      <alignment horizontal="left"/>
    </xf>
    <xf numFmtId="0" fontId="42" fillId="5" borderId="2" xfId="0" applyFont="1" applyFill="1" applyBorder="1" applyAlignment="1">
      <alignment horizontal="left"/>
    </xf>
    <xf numFmtId="0" fontId="16" fillId="5" borderId="12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13" xfId="0" applyFont="1" applyFill="1" applyBorder="1" applyAlignment="1">
      <alignment horizontal="left" vertical="top" wrapText="1"/>
    </xf>
    <xf numFmtId="0" fontId="16" fillId="5" borderId="14" xfId="0" applyFont="1" applyFill="1" applyBorder="1" applyAlignment="1">
      <alignment horizontal="left" vertical="top" wrapText="1"/>
    </xf>
    <xf numFmtId="0" fontId="16" fillId="5" borderId="15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75">
    <dxf>
      <font>
        <color theme="1"/>
      </font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</font>
      <fill>
        <patternFill>
          <bgColor rgb="FFFFAA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</font>
      <fill>
        <patternFill>
          <bgColor rgb="FFFFAA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font>
        <color theme="1"/>
      </font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</font>
      <fill>
        <patternFill>
          <bgColor rgb="FFFFAA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font>
        <color theme="1"/>
      </font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</font>
      <fill>
        <patternFill>
          <bgColor rgb="FFFFAA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trike val="0"/>
        <color theme="0" tint="-0.2499465926084170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</font>
      <fill>
        <patternFill>
          <bgColor rgb="FFFFAA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rgb="FFFF9F9F"/>
        </patternFill>
      </fill>
    </dxf>
    <dxf>
      <font>
        <color theme="1"/>
      </font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</font>
      <fill>
        <patternFill>
          <bgColor rgb="FFFFAA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trike val="0"/>
        <color theme="0" tint="-0.2499465926084170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</font>
      <fill>
        <patternFill>
          <bgColor rgb="FFFFAA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strike val="0"/>
        <color theme="0" tint="-0.2499465926084170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</font>
      <fill>
        <patternFill>
          <bgColor rgb="FFFFAAA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strike val="0"/>
        <color theme="0" tint="-0.24994659260841701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9F9F"/>
      <color rgb="FFFA847C"/>
      <color rgb="FFFFB3B3"/>
      <color rgb="FFFF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branz.co.nz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WhenSubmitted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ResultsPage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ResultsPage"/><Relationship Id="rId4" Type="http://schemas.openxmlformats.org/officeDocument/2006/relationships/hyperlink" Target="http://www.branz.co.nz/house-insulation-guide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ResultsPage"/><Relationship Id="rId4" Type="http://schemas.openxmlformats.org/officeDocument/2006/relationships/hyperlink" Target="http://www.branz.co.nz/house-insulation-guide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ResultsPage"/><Relationship Id="rId4" Type="http://schemas.openxmlformats.org/officeDocument/2006/relationships/hyperlink" Target="http://www.branz.co.nz/house-insulation-guide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ResultsPage"/><Relationship Id="rId4" Type="http://schemas.openxmlformats.org/officeDocument/2006/relationships/hyperlink" Target="http://www.branz.co.nz/house-insulation-guide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ResultsPage"/><Relationship Id="rId4" Type="http://schemas.openxmlformats.org/officeDocument/2006/relationships/hyperlink" Target="http://www.branz.co.nz/house-insulation-guide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ResultsPage"/><Relationship Id="rId4" Type="http://schemas.openxmlformats.org/officeDocument/2006/relationships/hyperlink" Target="http://www.branz.co.nz/house-insulation-guide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://www.branz.co.nz" TargetMode="External"/><Relationship Id="rId1" Type="http://schemas.openxmlformats.org/officeDocument/2006/relationships/hyperlink" Target="#ResultsPage"/><Relationship Id="rId4" Type="http://schemas.openxmlformats.org/officeDocument/2006/relationships/hyperlink" Target="http://www.branz.co.nz/house-insulation-gui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38833</xdr:colOff>
      <xdr:row>1</xdr:row>
      <xdr:rowOff>21248</xdr:rowOff>
    </xdr:from>
    <xdr:to>
      <xdr:col>2</xdr:col>
      <xdr:colOff>539541</xdr:colOff>
      <xdr:row>1</xdr:row>
      <xdr:rowOff>482199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B9EAE4-9EEB-4A36-B56C-88969AD88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383" y="68873"/>
          <a:ext cx="500708" cy="460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219071</xdr:colOff>
      <xdr:row>25</xdr:row>
      <xdr:rowOff>129428</xdr:rowOff>
    </xdr:from>
    <xdr:to>
      <xdr:col>16</xdr:col>
      <xdr:colOff>2938738</xdr:colOff>
      <xdr:row>29</xdr:row>
      <xdr:rowOff>38099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DE353BC3-0BAC-4736-8CCF-7E73877129FB}"/>
            </a:ext>
          </a:extLst>
        </xdr:cNvPr>
        <xdr:cNvSpPr/>
      </xdr:nvSpPr>
      <xdr:spPr>
        <a:xfrm>
          <a:off x="10115546" y="5006228"/>
          <a:ext cx="2719667" cy="67067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The glazing area (windows and the glazed part of doors) can not be greater than 40% of the total wall area.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104771</xdr:colOff>
      <xdr:row>41</xdr:row>
      <xdr:rowOff>19457</xdr:rowOff>
    </xdr:from>
    <xdr:to>
      <xdr:col>16</xdr:col>
      <xdr:colOff>1895471</xdr:colOff>
      <xdr:row>47</xdr:row>
      <xdr:rowOff>142875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48CD205B-4626-4AFC-8A5D-ABE2F82F203B}"/>
            </a:ext>
          </a:extLst>
        </xdr:cNvPr>
        <xdr:cNvSpPr/>
      </xdr:nvSpPr>
      <xdr:spPr>
        <a:xfrm>
          <a:off x="10001246" y="8258582"/>
          <a:ext cx="1790700" cy="126641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The description column is free text that is entered on the separate element sheets and can help to identify the element in question.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2001079</xdr:colOff>
      <xdr:row>41</xdr:row>
      <xdr:rowOff>124232</xdr:rowOff>
    </xdr:from>
    <xdr:to>
      <xdr:col>16</xdr:col>
      <xdr:colOff>4649589</xdr:colOff>
      <xdr:row>47</xdr:row>
      <xdr:rowOff>38507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B6009702-E5E4-4C01-8F8F-5B00C9078063}"/>
            </a:ext>
          </a:extLst>
        </xdr:cNvPr>
        <xdr:cNvSpPr/>
      </xdr:nvSpPr>
      <xdr:spPr>
        <a:xfrm>
          <a:off x="11897554" y="8363357"/>
          <a:ext cx="2648510" cy="10572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If more space is required you can click on the blue cell in column A and then right click on the appropriate row number and select a larger number for the row height (a multiple of 15 is useful).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1895471</xdr:colOff>
      <xdr:row>44</xdr:row>
      <xdr:rowOff>81166</xdr:rowOff>
    </xdr:from>
    <xdr:to>
      <xdr:col>16</xdr:col>
      <xdr:colOff>2001079</xdr:colOff>
      <xdr:row>44</xdr:row>
      <xdr:rowOff>81370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259FA7-2C1D-2C51-418B-9197542A2542}"/>
            </a:ext>
          </a:extLst>
        </xdr:cNvPr>
        <xdr:cNvCxnSpPr>
          <a:stCxn id="11" idx="3"/>
          <a:endCxn id="12" idx="1"/>
        </xdr:cNvCxnSpPr>
      </xdr:nvCxnSpPr>
      <xdr:spPr>
        <a:xfrm>
          <a:off x="11791946" y="8891791"/>
          <a:ext cx="105608" cy="20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12</xdr:row>
      <xdr:rowOff>60860</xdr:rowOff>
    </xdr:from>
    <xdr:to>
      <xdr:col>16</xdr:col>
      <xdr:colOff>5429250</xdr:colOff>
      <xdr:row>16</xdr:row>
      <xdr:rowOff>161925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D80D0924-5AE0-404B-B542-B2A1EBBBCDB3}"/>
            </a:ext>
          </a:extLst>
        </xdr:cNvPr>
        <xdr:cNvSpPr/>
      </xdr:nvSpPr>
      <xdr:spPr>
        <a:xfrm>
          <a:off x="9801225" y="2137310"/>
          <a:ext cx="5257800" cy="71066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If more space is required to display the full details, you can click into the blue cell in Column A for the appropraite row and then right click on the row number and select a larger number for the row height (a multiple of 15 is useful).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190081</xdr:colOff>
      <xdr:row>30</xdr:row>
      <xdr:rowOff>29671</xdr:rowOff>
    </xdr:from>
    <xdr:to>
      <xdr:col>16</xdr:col>
      <xdr:colOff>2886075</xdr:colOff>
      <xdr:row>34</xdr:row>
      <xdr:rowOff>142875</xdr:rowOff>
    </xdr:to>
    <xdr:sp macro="" textlink="">
      <xdr:nvSpPr>
        <xdr:cNvPr id="20" name="Rectangle: Rounded Corners 19">
          <a:extLst>
            <a:ext uri="{FF2B5EF4-FFF2-40B4-BE49-F238E27FC236}">
              <a16:creationId xmlns:a16="http://schemas.microsoft.com/office/drawing/2014/main" id="{D6778426-D5C8-4B70-90F5-04AAD5A84266}"/>
            </a:ext>
          </a:extLst>
        </xdr:cNvPr>
        <xdr:cNvSpPr/>
      </xdr:nvSpPr>
      <xdr:spPr>
        <a:xfrm>
          <a:off x="10086556" y="5858971"/>
          <a:ext cx="2695994" cy="87520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Pass/Fail will appear if there are not any issues that need to be addressed. Otherwise issues will appear in red.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190500</xdr:colOff>
      <xdr:row>1</xdr:row>
      <xdr:rowOff>32342</xdr:rowOff>
    </xdr:from>
    <xdr:to>
      <xdr:col>16</xdr:col>
      <xdr:colOff>5383695</xdr:colOff>
      <xdr:row>5</xdr:row>
      <xdr:rowOff>41413</xdr:rowOff>
    </xdr:to>
    <xdr:sp macro="" textlink="">
      <xdr:nvSpPr>
        <xdr:cNvPr id="29" name="Rectangle: Rounded Corners 28">
          <a:extLst>
            <a:ext uri="{FF2B5EF4-FFF2-40B4-BE49-F238E27FC236}">
              <a16:creationId xmlns:a16="http://schemas.microsoft.com/office/drawing/2014/main" id="{5519F9A2-A1A7-4C9C-A382-C846C12A16C4}"/>
            </a:ext>
          </a:extLst>
        </xdr:cNvPr>
        <xdr:cNvSpPr/>
      </xdr:nvSpPr>
      <xdr:spPr>
        <a:xfrm>
          <a:off x="11449050" y="270467"/>
          <a:ext cx="5193195" cy="68534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To hide these notes, select cell Q1 above (the light blue boxed area) and then rightclick on the column Q label and select hide. To redisplay the notes, select cells P1 to cells R1 and then rightclick on the columns labels and select unhide.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161925</xdr:colOff>
      <xdr:row>6</xdr:row>
      <xdr:rowOff>70385</xdr:rowOff>
    </xdr:from>
    <xdr:to>
      <xdr:col>16</xdr:col>
      <xdr:colOff>5419725</xdr:colOff>
      <xdr:row>11</xdr:row>
      <xdr:rowOff>95250</xdr:rowOff>
    </xdr:to>
    <xdr:sp macro="" textlink="">
      <xdr:nvSpPr>
        <xdr:cNvPr id="21" name="Rectangle: Rounded Corners 20">
          <a:extLst>
            <a:ext uri="{FF2B5EF4-FFF2-40B4-BE49-F238E27FC236}">
              <a16:creationId xmlns:a16="http://schemas.microsoft.com/office/drawing/2014/main" id="{7B5CEE31-9064-41CE-8F24-4AB15FCCCA8A}"/>
            </a:ext>
          </a:extLst>
        </xdr:cNvPr>
        <xdr:cNvSpPr/>
      </xdr:nvSpPr>
      <xdr:spPr>
        <a:xfrm>
          <a:off x="9791700" y="1089560"/>
          <a:ext cx="5257800" cy="89164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="1" baseline="0">
              <a:solidFill>
                <a:sysClr val="windowText" lastClr="000000"/>
              </a:solidFill>
            </a:rPr>
            <a:t>No data entry is possible on this page</a:t>
          </a:r>
          <a:r>
            <a:rPr lang="en-NZ" sz="1100" baseline="0">
              <a:solidFill>
                <a:sysClr val="windowText" lastClr="000000"/>
              </a:solidFill>
            </a:rPr>
            <a:t>. This page can be formatted (row widths and column heights) can be adjusted.  The print area is set to the white area. The printout should be set to zoom to 1 page wide which will print all the rows over a number of pages.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1381125</xdr:colOff>
      <xdr:row>10</xdr:row>
      <xdr:rowOff>95250</xdr:rowOff>
    </xdr:from>
    <xdr:to>
      <xdr:col>11</xdr:col>
      <xdr:colOff>0</xdr:colOff>
      <xdr:row>14</xdr:row>
      <xdr:rowOff>19050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BDE266-0E53-2797-94DA-01FD808ED861}"/>
            </a:ext>
          </a:extLst>
        </xdr:cNvPr>
        <xdr:cNvSpPr/>
      </xdr:nvSpPr>
      <xdr:spPr>
        <a:xfrm>
          <a:off x="2057400" y="2181225"/>
          <a:ext cx="6096000" cy="514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4</xdr:col>
      <xdr:colOff>1409700</xdr:colOff>
      <xdr:row>4</xdr:row>
      <xdr:rowOff>142875</xdr:rowOff>
    </xdr:from>
    <xdr:to>
      <xdr:col>10</xdr:col>
      <xdr:colOff>1114425</xdr:colOff>
      <xdr:row>9</xdr:row>
      <xdr:rowOff>161923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C747DD-697F-4B15-8611-B7990DE00E40}"/>
            </a:ext>
          </a:extLst>
        </xdr:cNvPr>
        <xdr:cNvSpPr/>
      </xdr:nvSpPr>
      <xdr:spPr>
        <a:xfrm>
          <a:off x="2085975" y="1047750"/>
          <a:ext cx="5972175" cy="9429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600074</xdr:colOff>
      <xdr:row>40</xdr:row>
      <xdr:rowOff>161926</xdr:rowOff>
    </xdr:from>
    <xdr:to>
      <xdr:col>9</xdr:col>
      <xdr:colOff>428624</xdr:colOff>
      <xdr:row>40</xdr:row>
      <xdr:rowOff>428626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BF64A2E-573D-865D-0F26-6CBE86930EA4}"/>
            </a:ext>
          </a:extLst>
        </xdr:cNvPr>
        <xdr:cNvSpPr txBox="1"/>
      </xdr:nvSpPr>
      <xdr:spPr>
        <a:xfrm>
          <a:off x="4819649" y="7762876"/>
          <a:ext cx="14573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Construction</a:t>
          </a:r>
          <a:r>
            <a:rPr lang="en-NZ" sz="1100" b="1" baseline="0"/>
            <a:t> R-value</a:t>
          </a:r>
          <a:endParaRPr lang="en-NZ" sz="1100" b="1"/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802079</xdr:colOff>
      <xdr:row>2</xdr:row>
      <xdr:rowOff>372807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5B8263-B663-4CC3-8143-4831B5A7B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38125"/>
          <a:ext cx="497279" cy="4585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266697</xdr:colOff>
      <xdr:row>17</xdr:row>
      <xdr:rowOff>158004</xdr:rowOff>
    </xdr:from>
    <xdr:to>
      <xdr:col>16</xdr:col>
      <xdr:colOff>3038475</xdr:colOff>
      <xdr:row>20</xdr:row>
      <xdr:rowOff>142875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1C73D83C-91DB-49CC-B670-13A5B5EEAA23}"/>
            </a:ext>
          </a:extLst>
        </xdr:cNvPr>
        <xdr:cNvSpPr/>
      </xdr:nvSpPr>
      <xdr:spPr>
        <a:xfrm>
          <a:off x="10163172" y="3510804"/>
          <a:ext cx="2771778" cy="55637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The roof area is the total roof area less the area of any skylights.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247647</xdr:colOff>
      <xdr:row>21</xdr:row>
      <xdr:rowOff>119904</xdr:rowOff>
    </xdr:from>
    <xdr:to>
      <xdr:col>16</xdr:col>
      <xdr:colOff>3019425</xdr:colOff>
      <xdr:row>24</xdr:row>
      <xdr:rowOff>85725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823EB11-8E27-44D8-8B5A-32B79046A3BD}"/>
            </a:ext>
          </a:extLst>
        </xdr:cNvPr>
        <xdr:cNvSpPr/>
      </xdr:nvSpPr>
      <xdr:spPr>
        <a:xfrm>
          <a:off x="10144122" y="4234704"/>
          <a:ext cx="2771778" cy="53732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The wall area is the total wall area less the area of the windows and doors.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7</xdr:row>
      <xdr:rowOff>34643</xdr:rowOff>
    </xdr:from>
    <xdr:to>
      <xdr:col>15</xdr:col>
      <xdr:colOff>2929218</xdr:colOff>
      <xdr:row>11</xdr:row>
      <xdr:rowOff>84972</xdr:rowOff>
    </xdr:to>
    <xdr:sp macro="" textlink="">
      <xdr:nvSpPr>
        <xdr:cNvPr id="17" name="Rectangle: Rounded Corners 16">
          <a:extLst>
            <a:ext uri="{FF2B5EF4-FFF2-40B4-BE49-F238E27FC236}">
              <a16:creationId xmlns:a16="http://schemas.microsoft.com/office/drawing/2014/main" id="{E76DD869-A683-4184-9273-9B7685C10DFF}"/>
            </a:ext>
          </a:extLst>
        </xdr:cNvPr>
        <xdr:cNvSpPr/>
      </xdr:nvSpPr>
      <xdr:spPr>
        <a:xfrm>
          <a:off x="9725025" y="1244318"/>
          <a:ext cx="2719668" cy="73612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>
              <a:solidFill>
                <a:sysClr val="windowText" lastClr="000000"/>
              </a:solidFill>
            </a:rPr>
            <a:t>Enter information into the light</a:t>
          </a:r>
          <a:r>
            <a:rPr lang="en-NZ" sz="1100" baseline="0">
              <a:solidFill>
                <a:sysClr val="windowText" lastClr="000000"/>
              </a:solidFill>
            </a:rPr>
            <a:t> blue areas.</a:t>
          </a:r>
        </a:p>
        <a:p>
          <a:pPr algn="l"/>
          <a:r>
            <a:rPr lang="en-NZ" sz="1100" baseline="0">
              <a:solidFill>
                <a:sysClr val="windowText" lastClr="000000"/>
              </a:solidFill>
            </a:rPr>
            <a:t>Clicking into dark blue cells will allow you to select valid data from a dropdown list.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3181349</xdr:colOff>
      <xdr:row>6</xdr:row>
      <xdr:rowOff>142875</xdr:rowOff>
    </xdr:from>
    <xdr:to>
      <xdr:col>15</xdr:col>
      <xdr:colOff>6067424</xdr:colOff>
      <xdr:row>13</xdr:row>
      <xdr:rowOff>38100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59D62601-579A-4DAC-97D5-1E5C13A20CF2}"/>
            </a:ext>
          </a:extLst>
        </xdr:cNvPr>
        <xdr:cNvSpPr/>
      </xdr:nvSpPr>
      <xdr:spPr>
        <a:xfrm>
          <a:off x="12696824" y="1162050"/>
          <a:ext cx="2886075" cy="10668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If more space is required you can right click on the row number and select a larger number for the row height (a multiple of 15 is useful). Press ALT-Enter to start a new line within a cell.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2929218</xdr:colOff>
      <xdr:row>9</xdr:row>
      <xdr:rowOff>0</xdr:rowOff>
    </xdr:from>
    <xdr:to>
      <xdr:col>15</xdr:col>
      <xdr:colOff>3181218</xdr:colOff>
      <xdr:row>9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BE756CDD-99BE-4D5A-A378-5587F695EB86}"/>
            </a:ext>
          </a:extLst>
        </xdr:cNvPr>
        <xdr:cNvCxnSpPr>
          <a:stCxn id="17" idx="3"/>
        </xdr:cNvCxnSpPr>
      </xdr:nvCxnSpPr>
      <xdr:spPr>
        <a:xfrm flipV="1">
          <a:off x="12444693" y="1600200"/>
          <a:ext cx="252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346075</xdr:colOff>
      <xdr:row>14</xdr:row>
      <xdr:rowOff>76200</xdr:rowOff>
    </xdr:from>
    <xdr:to>
      <xdr:col>15</xdr:col>
      <xdr:colOff>2495550</xdr:colOff>
      <xdr:row>16</xdr:row>
      <xdr:rowOff>322168</xdr:rowOff>
    </xdr:to>
    <xdr:sp macro="" textlink="">
      <xdr:nvSpPr>
        <xdr:cNvPr id="20" name="Rectangle: Rounded Corners 19">
          <a:extLst>
            <a:ext uri="{FF2B5EF4-FFF2-40B4-BE49-F238E27FC236}">
              <a16:creationId xmlns:a16="http://schemas.microsoft.com/office/drawing/2014/main" id="{B9073987-1E98-469E-9A5C-52C2B8D8E0E9}"/>
            </a:ext>
          </a:extLst>
        </xdr:cNvPr>
        <xdr:cNvSpPr/>
      </xdr:nvSpPr>
      <xdr:spPr>
        <a:xfrm>
          <a:off x="10315575" y="2444750"/>
          <a:ext cx="2149475" cy="55076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Orange cells contain results which can not be clicked into.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3190874</xdr:colOff>
      <xdr:row>13</xdr:row>
      <xdr:rowOff>114300</xdr:rowOff>
    </xdr:from>
    <xdr:to>
      <xdr:col>15</xdr:col>
      <xdr:colOff>6076949</xdr:colOff>
      <xdr:row>17</xdr:row>
      <xdr:rowOff>152400</xdr:rowOff>
    </xdr:to>
    <xdr:sp macro="" textlink="">
      <xdr:nvSpPr>
        <xdr:cNvPr id="26" name="Rectangle: Rounded Corners 25">
          <a:extLst>
            <a:ext uri="{FF2B5EF4-FFF2-40B4-BE49-F238E27FC236}">
              <a16:creationId xmlns:a16="http://schemas.microsoft.com/office/drawing/2014/main" id="{CECF0D44-B4E1-4DFA-A5A3-51216E59D161}"/>
            </a:ext>
          </a:extLst>
        </xdr:cNvPr>
        <xdr:cNvSpPr/>
      </xdr:nvSpPr>
      <xdr:spPr>
        <a:xfrm>
          <a:off x="12706349" y="2305050"/>
          <a:ext cx="2886075" cy="8953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Note that changing the display here will not impact how it appears on the results page and similar line spacing adjustments will need to be made to that page.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390525</xdr:colOff>
      <xdr:row>1</xdr:row>
      <xdr:rowOff>76200</xdr:rowOff>
    </xdr:from>
    <xdr:to>
      <xdr:col>15</xdr:col>
      <xdr:colOff>5583720</xdr:colOff>
      <xdr:row>5</xdr:row>
      <xdr:rowOff>85271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B9487745-BF67-4B9A-8656-7A723B63787A}"/>
            </a:ext>
          </a:extLst>
        </xdr:cNvPr>
        <xdr:cNvSpPr/>
      </xdr:nvSpPr>
      <xdr:spPr>
        <a:xfrm>
          <a:off x="9906000" y="314325"/>
          <a:ext cx="5193195" cy="68534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To hide these notes, select cell P1 above (the light blue boxed area) and then rightclick on the column P label and select hide. To redisplay the notes, select cells O1 to cells Q1 and then rightclick on the column labels and select unhide.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1066800</xdr:colOff>
      <xdr:row>15</xdr:row>
      <xdr:rowOff>180975</xdr:rowOff>
    </xdr:from>
    <xdr:to>
      <xdr:col>10</xdr:col>
      <xdr:colOff>1981200</xdr:colOff>
      <xdr:row>16</xdr:row>
      <xdr:rowOff>228600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FF6FC7-A36A-D757-8C70-D1BA7360B7E2}"/>
            </a:ext>
          </a:extLst>
        </xdr:cNvPr>
        <xdr:cNvSpPr/>
      </xdr:nvSpPr>
      <xdr:spPr>
        <a:xfrm>
          <a:off x="7905750" y="295275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Goto Results</a:t>
          </a:r>
        </a:p>
      </xdr:txBody>
    </xdr:sp>
    <xdr:clientData/>
  </xdr:twoCellAnchor>
  <xdr:twoCellAnchor editAs="oneCell">
    <xdr:from>
      <xdr:col>4</xdr:col>
      <xdr:colOff>238125</xdr:colOff>
      <xdr:row>2</xdr:row>
      <xdr:rowOff>0</xdr:rowOff>
    </xdr:from>
    <xdr:to>
      <xdr:col>4</xdr:col>
      <xdr:colOff>735404</xdr:colOff>
      <xdr:row>2</xdr:row>
      <xdr:rowOff>458532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276BB-01F6-4C76-8058-4D741A9AD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23850"/>
          <a:ext cx="497279" cy="4585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5</xdr:row>
      <xdr:rowOff>28575</xdr:rowOff>
    </xdr:from>
    <xdr:to>
      <xdr:col>7</xdr:col>
      <xdr:colOff>1047750</xdr:colOff>
      <xdr:row>7</xdr:row>
      <xdr:rowOff>28575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BF4BF1-3DD4-41D4-86CD-45F147CE0B9B}"/>
            </a:ext>
          </a:extLst>
        </xdr:cNvPr>
        <xdr:cNvSpPr/>
      </xdr:nvSpPr>
      <xdr:spPr>
        <a:xfrm>
          <a:off x="6496050" y="904875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Goto Results</a:t>
          </a:r>
        </a:p>
      </xdr:txBody>
    </xdr:sp>
    <xdr:clientData/>
  </xdr:twoCellAnchor>
  <xdr:twoCellAnchor>
    <xdr:from>
      <xdr:col>4</xdr:col>
      <xdr:colOff>752475</xdr:colOff>
      <xdr:row>8</xdr:row>
      <xdr:rowOff>209550</xdr:rowOff>
    </xdr:from>
    <xdr:to>
      <xdr:col>6</xdr:col>
      <xdr:colOff>333375</xdr:colOff>
      <xdr:row>8</xdr:row>
      <xdr:rowOff>476250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8F189E6-F2AF-4F59-99E1-572CE21C7872}"/>
            </a:ext>
          </a:extLst>
        </xdr:cNvPr>
        <xdr:cNvSpPr txBox="1"/>
      </xdr:nvSpPr>
      <xdr:spPr>
        <a:xfrm>
          <a:off x="4371975" y="1323975"/>
          <a:ext cx="14097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Construction</a:t>
          </a:r>
          <a:r>
            <a:rPr lang="en-NZ" sz="1100" b="1" baseline="0"/>
            <a:t> R-value</a:t>
          </a:r>
          <a:endParaRPr lang="en-NZ" sz="1100" b="1"/>
        </a:p>
      </xdr:txBody>
    </xdr:sp>
    <xdr:clientData/>
  </xdr:twoCellAnchor>
  <xdr:twoCellAnchor editAs="oneCell">
    <xdr:from>
      <xdr:col>2</xdr:col>
      <xdr:colOff>228600</xdr:colOff>
      <xdr:row>1</xdr:row>
      <xdr:rowOff>95249</xdr:rowOff>
    </xdr:from>
    <xdr:to>
      <xdr:col>2</xdr:col>
      <xdr:colOff>726377</xdr:colOff>
      <xdr:row>3</xdr:row>
      <xdr:rowOff>373760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012B9C-40E9-48FE-A439-7320666E5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33374"/>
          <a:ext cx="497777" cy="4594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66675</xdr:colOff>
      <xdr:row>7</xdr:row>
      <xdr:rowOff>76200</xdr:rowOff>
    </xdr:from>
    <xdr:to>
      <xdr:col>6</xdr:col>
      <xdr:colOff>66675</xdr:colOff>
      <xdr:row>8</xdr:row>
      <xdr:rowOff>209550</xdr:rowOff>
    </xdr:to>
    <xdr:sp macro="" textlink="">
      <xdr:nvSpPr>
        <xdr:cNvPr id="4" name="Rectangl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158FFE-99E5-4B26-875C-98E2FFBDBA39}"/>
            </a:ext>
          </a:extLst>
        </xdr:cNvPr>
        <xdr:cNvSpPr/>
      </xdr:nvSpPr>
      <xdr:spPr>
        <a:xfrm>
          <a:off x="4600575" y="1190625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HIG</a:t>
          </a:r>
          <a:r>
            <a:rPr lang="en-NZ" sz="1100" baseline="0"/>
            <a:t> 6th Ed</a:t>
          </a:r>
          <a:endParaRPr lang="en-N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5</xdr:row>
      <xdr:rowOff>9525</xdr:rowOff>
    </xdr:from>
    <xdr:to>
      <xdr:col>7</xdr:col>
      <xdr:colOff>1104900</xdr:colOff>
      <xdr:row>7</xdr:row>
      <xdr:rowOff>9525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39983-7499-43AB-BAEE-863042D98FE6}"/>
            </a:ext>
          </a:extLst>
        </xdr:cNvPr>
        <xdr:cNvSpPr/>
      </xdr:nvSpPr>
      <xdr:spPr>
        <a:xfrm>
          <a:off x="6553200" y="885825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Goto Results</a:t>
          </a:r>
        </a:p>
      </xdr:txBody>
    </xdr:sp>
    <xdr:clientData/>
  </xdr:twoCellAnchor>
  <xdr:twoCellAnchor>
    <xdr:from>
      <xdr:col>4</xdr:col>
      <xdr:colOff>790575</xdr:colOff>
      <xdr:row>8</xdr:row>
      <xdr:rowOff>219075</xdr:rowOff>
    </xdr:from>
    <xdr:to>
      <xdr:col>6</xdr:col>
      <xdr:colOff>190500</xdr:colOff>
      <xdr:row>8</xdr:row>
      <xdr:rowOff>485775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CAD0D10-2695-45AF-BB73-ABF44FFA9370}"/>
            </a:ext>
          </a:extLst>
        </xdr:cNvPr>
        <xdr:cNvSpPr txBox="1"/>
      </xdr:nvSpPr>
      <xdr:spPr>
        <a:xfrm>
          <a:off x="4410075" y="1333500"/>
          <a:ext cx="12287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n-NZ" sz="1100" b="1"/>
            <a:t>Construction</a:t>
          </a:r>
          <a:r>
            <a:rPr lang="en-NZ" sz="1100" b="1" baseline="0"/>
            <a:t> R-value</a:t>
          </a:r>
          <a:endParaRPr lang="en-NZ" sz="1100" b="1"/>
        </a:p>
      </xdr:txBody>
    </xdr:sp>
    <xdr:clientData/>
  </xdr:twoCellAnchor>
  <xdr:twoCellAnchor editAs="oneCell">
    <xdr:from>
      <xdr:col>2</xdr:col>
      <xdr:colOff>285750</xdr:colOff>
      <xdr:row>1</xdr:row>
      <xdr:rowOff>95249</xdr:rowOff>
    </xdr:from>
    <xdr:to>
      <xdr:col>2</xdr:col>
      <xdr:colOff>783527</xdr:colOff>
      <xdr:row>3</xdr:row>
      <xdr:rowOff>373760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CD16C4-467E-4A5A-A041-2B9E4AB10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33374"/>
          <a:ext cx="497777" cy="4594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57150</xdr:colOff>
      <xdr:row>8</xdr:row>
      <xdr:rowOff>0</xdr:rowOff>
    </xdr:from>
    <xdr:to>
      <xdr:col>6</xdr:col>
      <xdr:colOff>57150</xdr:colOff>
      <xdr:row>8</xdr:row>
      <xdr:rowOff>238125</xdr:rowOff>
    </xdr:to>
    <xdr:sp macro="" textlink="">
      <xdr:nvSpPr>
        <xdr:cNvPr id="4" name="Rectangl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1BF470-C8FD-4E6E-9A77-74D9C850E741}"/>
            </a:ext>
          </a:extLst>
        </xdr:cNvPr>
        <xdr:cNvSpPr/>
      </xdr:nvSpPr>
      <xdr:spPr>
        <a:xfrm>
          <a:off x="4591050" y="121920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HIG</a:t>
          </a:r>
          <a:r>
            <a:rPr lang="en-NZ" sz="1100" baseline="0"/>
            <a:t> 6th Ed</a:t>
          </a:r>
          <a:endParaRPr lang="en-NZ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5</xdr:row>
      <xdr:rowOff>0</xdr:rowOff>
    </xdr:from>
    <xdr:to>
      <xdr:col>7</xdr:col>
      <xdr:colOff>1076325</xdr:colOff>
      <xdr:row>7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6C5A15-B894-4280-8C57-0EB8F2C33088}"/>
            </a:ext>
          </a:extLst>
        </xdr:cNvPr>
        <xdr:cNvSpPr/>
      </xdr:nvSpPr>
      <xdr:spPr>
        <a:xfrm>
          <a:off x="6524625" y="87630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Goto Results</a:t>
          </a:r>
        </a:p>
      </xdr:txBody>
    </xdr:sp>
    <xdr:clientData/>
  </xdr:twoCellAnchor>
  <xdr:twoCellAnchor>
    <xdr:from>
      <xdr:col>4</xdr:col>
      <xdr:colOff>809625</xdr:colOff>
      <xdr:row>8</xdr:row>
      <xdr:rowOff>219075</xdr:rowOff>
    </xdr:from>
    <xdr:to>
      <xdr:col>6</xdr:col>
      <xdr:colOff>209550</xdr:colOff>
      <xdr:row>8</xdr:row>
      <xdr:rowOff>485775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19DB2EB-0486-4D66-9ABD-ED6554EB471F}"/>
            </a:ext>
          </a:extLst>
        </xdr:cNvPr>
        <xdr:cNvSpPr txBox="1"/>
      </xdr:nvSpPr>
      <xdr:spPr>
        <a:xfrm>
          <a:off x="4429125" y="1333500"/>
          <a:ext cx="12287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n-NZ" sz="1100" b="1"/>
            <a:t>Construction</a:t>
          </a:r>
          <a:r>
            <a:rPr lang="en-NZ" sz="1100" b="1" baseline="0"/>
            <a:t> R-value</a:t>
          </a:r>
          <a:endParaRPr lang="en-NZ" sz="1100" b="1"/>
        </a:p>
      </xdr:txBody>
    </xdr:sp>
    <xdr:clientData/>
  </xdr:twoCellAnchor>
  <xdr:twoCellAnchor editAs="oneCell">
    <xdr:from>
      <xdr:col>2</xdr:col>
      <xdr:colOff>276225</xdr:colOff>
      <xdr:row>1</xdr:row>
      <xdr:rowOff>95249</xdr:rowOff>
    </xdr:from>
    <xdr:to>
      <xdr:col>2</xdr:col>
      <xdr:colOff>774002</xdr:colOff>
      <xdr:row>3</xdr:row>
      <xdr:rowOff>373760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7C55AD-8712-4549-BFB3-E11B9CEFB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33374"/>
          <a:ext cx="497777" cy="4594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133349</xdr:colOff>
      <xdr:row>1</xdr:row>
      <xdr:rowOff>28575</xdr:rowOff>
    </xdr:from>
    <xdr:to>
      <xdr:col>17</xdr:col>
      <xdr:colOff>209549</xdr:colOff>
      <xdr:row>3</xdr:row>
      <xdr:rowOff>390526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7B57F3FC-0286-48C5-BB29-2F93E36A4A38}"/>
            </a:ext>
          </a:extLst>
        </xdr:cNvPr>
        <xdr:cNvSpPr/>
      </xdr:nvSpPr>
      <xdr:spPr>
        <a:xfrm>
          <a:off x="10858499" y="266700"/>
          <a:ext cx="3171825" cy="54292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The roof area is the total roof area less the area of any skylights.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123824</xdr:colOff>
      <xdr:row>4</xdr:row>
      <xdr:rowOff>47625</xdr:rowOff>
    </xdr:from>
    <xdr:to>
      <xdr:col>16</xdr:col>
      <xdr:colOff>390525</xdr:colOff>
      <xdr:row>7</xdr:row>
      <xdr:rowOff>47625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14D01407-04EA-4444-BF6F-066A86FD65C5}"/>
            </a:ext>
          </a:extLst>
        </xdr:cNvPr>
        <xdr:cNvSpPr/>
      </xdr:nvSpPr>
      <xdr:spPr>
        <a:xfrm>
          <a:off x="10848974" y="866775"/>
          <a:ext cx="1981201" cy="2952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=12*8-SUM(SkylightAreas)</a:t>
          </a:r>
        </a:p>
        <a:p>
          <a:pPr algn="l"/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95250</xdr:colOff>
      <xdr:row>8</xdr:row>
      <xdr:rowOff>0</xdr:rowOff>
    </xdr:from>
    <xdr:to>
      <xdr:col>6</xdr:col>
      <xdr:colOff>95250</xdr:colOff>
      <xdr:row>8</xdr:row>
      <xdr:rowOff>238125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4393A1-5A26-4F2C-955A-7488E74A9FEC}"/>
            </a:ext>
          </a:extLst>
        </xdr:cNvPr>
        <xdr:cNvSpPr/>
      </xdr:nvSpPr>
      <xdr:spPr>
        <a:xfrm>
          <a:off x="4629150" y="121920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HIG</a:t>
          </a:r>
          <a:r>
            <a:rPr lang="en-NZ" sz="1100" baseline="0"/>
            <a:t> 6th Ed</a:t>
          </a:r>
          <a:endParaRPr lang="en-NZ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247650</xdr:rowOff>
    </xdr:from>
    <xdr:to>
      <xdr:col>10</xdr:col>
      <xdr:colOff>990600</xdr:colOff>
      <xdr:row>5</xdr:row>
      <xdr:rowOff>28575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91D185-0223-4BF8-9FAB-D065D8603EAF}"/>
            </a:ext>
          </a:extLst>
        </xdr:cNvPr>
        <xdr:cNvSpPr/>
      </xdr:nvSpPr>
      <xdr:spPr>
        <a:xfrm>
          <a:off x="7915275" y="66675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Goto Results</a:t>
          </a:r>
        </a:p>
      </xdr:txBody>
    </xdr:sp>
    <xdr:clientData/>
  </xdr:twoCellAnchor>
  <xdr:twoCellAnchor editAs="oneCell">
    <xdr:from>
      <xdr:col>2</xdr:col>
      <xdr:colOff>247650</xdr:colOff>
      <xdr:row>1</xdr:row>
      <xdr:rowOff>95249</xdr:rowOff>
    </xdr:from>
    <xdr:to>
      <xdr:col>2</xdr:col>
      <xdr:colOff>745427</xdr:colOff>
      <xdr:row>3</xdr:row>
      <xdr:rowOff>373760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6570D8-2510-421D-96AC-ADDE8C8A6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33374"/>
          <a:ext cx="497777" cy="4594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85725</xdr:colOff>
      <xdr:row>5</xdr:row>
      <xdr:rowOff>38100</xdr:rowOff>
    </xdr:from>
    <xdr:to>
      <xdr:col>8</xdr:col>
      <xdr:colOff>85725</xdr:colOff>
      <xdr:row>7</xdr:row>
      <xdr:rowOff>9525</xdr:rowOff>
    </xdr:to>
    <xdr:sp macro="" textlink="">
      <xdr:nvSpPr>
        <xdr:cNvPr id="4" name="Rectangl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D176F0-75EC-4919-9BA2-AF95152453EE}"/>
            </a:ext>
          </a:extLst>
        </xdr:cNvPr>
        <xdr:cNvSpPr/>
      </xdr:nvSpPr>
      <xdr:spPr>
        <a:xfrm>
          <a:off x="5210175" y="91440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HIG</a:t>
          </a:r>
          <a:r>
            <a:rPr lang="en-NZ" sz="1100" baseline="0"/>
            <a:t> 6th Ed</a:t>
          </a:r>
          <a:endParaRPr lang="en-NZ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3</xdr:row>
      <xdr:rowOff>381000</xdr:rowOff>
    </xdr:from>
    <xdr:to>
      <xdr:col>7</xdr:col>
      <xdr:colOff>1028700</xdr:colOff>
      <xdr:row>6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86327F-4D71-4605-91A5-89143E1507EF}"/>
            </a:ext>
          </a:extLst>
        </xdr:cNvPr>
        <xdr:cNvSpPr/>
      </xdr:nvSpPr>
      <xdr:spPr>
        <a:xfrm>
          <a:off x="6477000" y="80010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Goto Results</a:t>
          </a:r>
        </a:p>
      </xdr:txBody>
    </xdr:sp>
    <xdr:clientData/>
  </xdr:twoCellAnchor>
  <xdr:twoCellAnchor>
    <xdr:from>
      <xdr:col>4</xdr:col>
      <xdr:colOff>809625</xdr:colOff>
      <xdr:row>8</xdr:row>
      <xdr:rowOff>209550</xdr:rowOff>
    </xdr:from>
    <xdr:to>
      <xdr:col>6</xdr:col>
      <xdr:colOff>209550</xdr:colOff>
      <xdr:row>8</xdr:row>
      <xdr:rowOff>476250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EA5786F-CE20-4B73-947D-AB6F12A70575}"/>
            </a:ext>
          </a:extLst>
        </xdr:cNvPr>
        <xdr:cNvSpPr txBox="1"/>
      </xdr:nvSpPr>
      <xdr:spPr>
        <a:xfrm>
          <a:off x="4429125" y="1323975"/>
          <a:ext cx="12287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n-NZ" sz="1100" b="1"/>
            <a:t>Construction</a:t>
          </a:r>
          <a:r>
            <a:rPr lang="en-NZ" sz="1100" b="1" baseline="0"/>
            <a:t> R-value</a:t>
          </a:r>
          <a:endParaRPr lang="en-NZ" sz="1100" b="1"/>
        </a:p>
      </xdr:txBody>
    </xdr:sp>
    <xdr:clientData/>
  </xdr:twoCellAnchor>
  <xdr:twoCellAnchor editAs="oneCell">
    <xdr:from>
      <xdr:col>2</xdr:col>
      <xdr:colOff>219075</xdr:colOff>
      <xdr:row>1</xdr:row>
      <xdr:rowOff>95249</xdr:rowOff>
    </xdr:from>
    <xdr:to>
      <xdr:col>2</xdr:col>
      <xdr:colOff>716852</xdr:colOff>
      <xdr:row>3</xdr:row>
      <xdr:rowOff>373760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2F3224-118D-4EF8-896B-7880AF8D0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3374"/>
          <a:ext cx="497777" cy="4594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200025</xdr:colOff>
      <xdr:row>1</xdr:row>
      <xdr:rowOff>47625</xdr:rowOff>
    </xdr:from>
    <xdr:to>
      <xdr:col>17</xdr:col>
      <xdr:colOff>152400</xdr:colOff>
      <xdr:row>3</xdr:row>
      <xdr:rowOff>352425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EDCFA454-35ED-4095-A9E7-974432B34CF1}"/>
            </a:ext>
          </a:extLst>
        </xdr:cNvPr>
        <xdr:cNvSpPr/>
      </xdr:nvSpPr>
      <xdr:spPr>
        <a:xfrm>
          <a:off x="10925175" y="285750"/>
          <a:ext cx="3048000" cy="4857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The wall area is the total wall area less the area of the windows and doors.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228600</xdr:colOff>
      <xdr:row>4</xdr:row>
      <xdr:rowOff>28575</xdr:rowOff>
    </xdr:from>
    <xdr:to>
      <xdr:col>16</xdr:col>
      <xdr:colOff>1371600</xdr:colOff>
      <xdr:row>7</xdr:row>
      <xdr:rowOff>28575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68206145-20A2-4836-BB0D-F671E2EA16EB}"/>
            </a:ext>
          </a:extLst>
        </xdr:cNvPr>
        <xdr:cNvSpPr/>
      </xdr:nvSpPr>
      <xdr:spPr>
        <a:xfrm>
          <a:off x="10953750" y="847725"/>
          <a:ext cx="2857500" cy="2952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 baseline="0">
              <a:solidFill>
                <a:sysClr val="windowText" lastClr="000000"/>
              </a:solidFill>
            </a:rPr>
            <a:t>=40*2.4-SUM(GlazingAreas)-SUM(DoorAreas)</a:t>
          </a:r>
        </a:p>
        <a:p>
          <a:pPr algn="l"/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38100</xdr:colOff>
      <xdr:row>7</xdr:row>
      <xdr:rowOff>95250</xdr:rowOff>
    </xdr:from>
    <xdr:to>
      <xdr:col>6</xdr:col>
      <xdr:colOff>38100</xdr:colOff>
      <xdr:row>8</xdr:row>
      <xdr:rowOff>228600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8D633F-A22E-4829-B72B-19C40D36B132}"/>
            </a:ext>
          </a:extLst>
        </xdr:cNvPr>
        <xdr:cNvSpPr/>
      </xdr:nvSpPr>
      <xdr:spPr>
        <a:xfrm>
          <a:off x="4572000" y="1209675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HIG</a:t>
          </a:r>
          <a:r>
            <a:rPr lang="en-NZ" sz="1100" baseline="0"/>
            <a:t> 6th Ed</a:t>
          </a:r>
          <a:endParaRPr lang="en-NZ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361950</xdr:rowOff>
    </xdr:from>
    <xdr:to>
      <xdr:col>10</xdr:col>
      <xdr:colOff>1019175</xdr:colOff>
      <xdr:row>5</xdr:row>
      <xdr:rowOff>142875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E5CCE-33FE-49E7-925D-4BE1A0F0E0DB}"/>
            </a:ext>
          </a:extLst>
        </xdr:cNvPr>
        <xdr:cNvSpPr/>
      </xdr:nvSpPr>
      <xdr:spPr>
        <a:xfrm>
          <a:off x="7943850" y="78105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Goto Results</a:t>
          </a:r>
        </a:p>
      </xdr:txBody>
    </xdr:sp>
    <xdr:clientData/>
  </xdr:twoCellAnchor>
  <xdr:twoCellAnchor editAs="oneCell">
    <xdr:from>
      <xdr:col>2</xdr:col>
      <xdr:colOff>276225</xdr:colOff>
      <xdr:row>1</xdr:row>
      <xdr:rowOff>95249</xdr:rowOff>
    </xdr:from>
    <xdr:to>
      <xdr:col>2</xdr:col>
      <xdr:colOff>774002</xdr:colOff>
      <xdr:row>3</xdr:row>
      <xdr:rowOff>373760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6FE09-3DE5-400D-BB8B-6046DF0C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33374"/>
          <a:ext cx="497777" cy="4594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95250</xdr:colOff>
      <xdr:row>5</xdr:row>
      <xdr:rowOff>38100</xdr:rowOff>
    </xdr:from>
    <xdr:to>
      <xdr:col>8</xdr:col>
      <xdr:colOff>95250</xdr:colOff>
      <xdr:row>7</xdr:row>
      <xdr:rowOff>9525</xdr:rowOff>
    </xdr:to>
    <xdr:sp macro="" textlink="">
      <xdr:nvSpPr>
        <xdr:cNvPr id="4" name="Rectangl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692F9A-101B-4406-834B-2767B5EBEBD4}"/>
            </a:ext>
          </a:extLst>
        </xdr:cNvPr>
        <xdr:cNvSpPr/>
      </xdr:nvSpPr>
      <xdr:spPr>
        <a:xfrm>
          <a:off x="5219700" y="91440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HIG</a:t>
          </a:r>
          <a:r>
            <a:rPr lang="en-NZ" sz="1100" baseline="0"/>
            <a:t> 6th Ed</a:t>
          </a:r>
          <a:endParaRPr lang="en-NZ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3</xdr:row>
      <xdr:rowOff>161925</xdr:rowOff>
    </xdr:from>
    <xdr:to>
      <xdr:col>10</xdr:col>
      <xdr:colOff>1038225</xdr:colOff>
      <xdr:row>4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2D397-A197-46A6-BE97-5DF8FC05F9AD}"/>
            </a:ext>
          </a:extLst>
        </xdr:cNvPr>
        <xdr:cNvSpPr/>
      </xdr:nvSpPr>
      <xdr:spPr>
        <a:xfrm>
          <a:off x="7962900" y="581025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Goto Results</a:t>
          </a:r>
        </a:p>
      </xdr:txBody>
    </xdr:sp>
    <xdr:clientData/>
  </xdr:twoCellAnchor>
  <xdr:twoCellAnchor editAs="oneCell">
    <xdr:from>
      <xdr:col>2</xdr:col>
      <xdr:colOff>247650</xdr:colOff>
      <xdr:row>1</xdr:row>
      <xdr:rowOff>95249</xdr:rowOff>
    </xdr:from>
    <xdr:to>
      <xdr:col>2</xdr:col>
      <xdr:colOff>745427</xdr:colOff>
      <xdr:row>3</xdr:row>
      <xdr:rowOff>373760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CD7FA6-87F9-4E99-A5A0-4B3DE504A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33374"/>
          <a:ext cx="497777" cy="4594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85725</xdr:colOff>
      <xdr:row>5</xdr:row>
      <xdr:rowOff>57150</xdr:rowOff>
    </xdr:from>
    <xdr:to>
      <xdr:col>8</xdr:col>
      <xdr:colOff>85725</xdr:colOff>
      <xdr:row>7</xdr:row>
      <xdr:rowOff>28575</xdr:rowOff>
    </xdr:to>
    <xdr:sp macro="" textlink="">
      <xdr:nvSpPr>
        <xdr:cNvPr id="4" name="Rectangl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1B8110-CD2F-45BC-AEC1-8497A3E666CC}"/>
            </a:ext>
          </a:extLst>
        </xdr:cNvPr>
        <xdr:cNvSpPr/>
      </xdr:nvSpPr>
      <xdr:spPr>
        <a:xfrm>
          <a:off x="5210175" y="933450"/>
          <a:ext cx="9144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HIG</a:t>
          </a:r>
          <a:r>
            <a:rPr lang="en-NZ" sz="1100" baseline="0"/>
            <a:t> 6th Ed</a:t>
          </a:r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38C2-E122-4C71-B0F9-C8313F00D85C}">
  <sheetPr codeName="Sheet2"/>
  <dimension ref="A1:D56"/>
  <sheetViews>
    <sheetView showRowColHeaders="0" zoomScaleNormal="100" zoomScalePageLayoutView="40" workbookViewId="0">
      <selection activeCell="C42" sqref="C42"/>
    </sheetView>
  </sheetViews>
  <sheetFormatPr defaultRowHeight="15" x14ac:dyDescent="0.25"/>
  <cols>
    <col min="1" max="1" width="1.28515625" style="7" customWidth="1"/>
    <col min="2" max="2" width="1.85546875" style="7" customWidth="1"/>
    <col min="3" max="3" width="124.28515625" style="7" customWidth="1"/>
    <col min="4" max="4" width="2.28515625" style="7" customWidth="1"/>
    <col min="5" max="11" width="9.140625" style="4"/>
    <col min="12" max="12" width="13" style="4" customWidth="1"/>
    <col min="13" max="13" width="9.140625" style="4"/>
    <col min="14" max="14" width="18.42578125" style="4" customWidth="1"/>
    <col min="15" max="16384" width="9.140625" style="4"/>
  </cols>
  <sheetData>
    <row r="1" spans="1:4" ht="3.75" customHeight="1" x14ac:dyDescent="0.25"/>
    <row r="2" spans="1:4" s="204" customFormat="1" ht="42.75" customHeight="1" x14ac:dyDescent="0.25">
      <c r="A2" s="202"/>
      <c r="B2" s="225" t="s">
        <v>208</v>
      </c>
      <c r="C2" s="206"/>
      <c r="D2" s="202"/>
    </row>
    <row r="3" spans="1:4" ht="9" customHeight="1" x14ac:dyDescent="0.4">
      <c r="B3" s="128"/>
      <c r="C3" s="128"/>
    </row>
    <row r="4" spans="1:4" ht="15" customHeight="1" x14ac:dyDescent="0.25">
      <c r="B4" s="129" t="s">
        <v>96</v>
      </c>
    </row>
    <row r="5" spans="1:4" ht="15" customHeight="1" x14ac:dyDescent="0.25">
      <c r="C5" s="7" t="s">
        <v>210</v>
      </c>
    </row>
    <row r="6" spans="1:4" ht="15" customHeight="1" x14ac:dyDescent="0.25">
      <c r="C6" s="185"/>
    </row>
    <row r="7" spans="1:4" ht="15" customHeight="1" x14ac:dyDescent="0.25">
      <c r="B7" s="129" t="s">
        <v>193</v>
      </c>
      <c r="C7" s="185"/>
    </row>
    <row r="8" spans="1:4" ht="15" customHeight="1" x14ac:dyDescent="0.25">
      <c r="B8" s="129"/>
      <c r="C8" s="7" t="s">
        <v>194</v>
      </c>
    </row>
    <row r="9" spans="1:4" ht="15" customHeight="1" x14ac:dyDescent="0.25">
      <c r="B9" s="129"/>
      <c r="C9" s="7" t="s">
        <v>106</v>
      </c>
    </row>
    <row r="10" spans="1:4" ht="30" customHeight="1" x14ac:dyDescent="0.25">
      <c r="B10" s="220"/>
      <c r="C10" s="221" t="s">
        <v>195</v>
      </c>
    </row>
    <row r="11" spans="1:4" ht="15" customHeight="1" x14ac:dyDescent="0.25">
      <c r="C11" s="7" t="s">
        <v>196</v>
      </c>
    </row>
    <row r="12" spans="1:4" ht="15" customHeight="1" x14ac:dyDescent="0.25">
      <c r="C12" s="7" t="s">
        <v>105</v>
      </c>
    </row>
    <row r="13" spans="1:4" ht="15" customHeight="1" x14ac:dyDescent="0.25">
      <c r="C13" s="7" t="s">
        <v>211</v>
      </c>
    </row>
    <row r="14" spans="1:4" ht="15" customHeight="1" x14ac:dyDescent="0.25">
      <c r="C14" s="226" t="s">
        <v>212</v>
      </c>
    </row>
    <row r="15" spans="1:4" ht="15" customHeight="1" x14ac:dyDescent="0.25">
      <c r="C15" s="7" t="s">
        <v>209</v>
      </c>
    </row>
    <row r="16" spans="1:4" ht="15" customHeight="1" x14ac:dyDescent="0.25">
      <c r="C16" s="7" t="s">
        <v>207</v>
      </c>
    </row>
    <row r="17" spans="2:3" ht="15" customHeight="1" x14ac:dyDescent="0.25">
      <c r="C17" s="222" t="s">
        <v>198</v>
      </c>
    </row>
    <row r="18" spans="2:3" ht="15" customHeight="1" x14ac:dyDescent="0.25">
      <c r="C18" s="185"/>
    </row>
    <row r="19" spans="2:3" ht="15" customHeight="1" x14ac:dyDescent="0.25">
      <c r="B19" s="129" t="s">
        <v>103</v>
      </c>
    </row>
    <row r="20" spans="2:3" ht="15" customHeight="1" x14ac:dyDescent="0.25">
      <c r="C20" s="7" t="s">
        <v>197</v>
      </c>
    </row>
    <row r="21" spans="2:3" ht="15" customHeight="1" x14ac:dyDescent="0.25">
      <c r="C21" s="7" t="s">
        <v>104</v>
      </c>
    </row>
    <row r="22" spans="2:3" ht="15" customHeight="1" x14ac:dyDescent="0.25">
      <c r="C22" s="7" t="s">
        <v>107</v>
      </c>
    </row>
    <row r="23" spans="2:3" ht="15" customHeight="1" x14ac:dyDescent="0.25">
      <c r="C23" s="7" t="s">
        <v>111</v>
      </c>
    </row>
    <row r="24" spans="2:3" ht="15" customHeight="1" x14ac:dyDescent="0.25">
      <c r="C24" s="7" t="s">
        <v>112</v>
      </c>
    </row>
    <row r="25" spans="2:3" ht="15" customHeight="1" x14ac:dyDescent="0.25">
      <c r="C25" s="233" t="s">
        <v>218</v>
      </c>
    </row>
    <row r="26" spans="2:3" ht="15" customHeight="1" x14ac:dyDescent="0.25">
      <c r="C26" s="233" t="s">
        <v>219</v>
      </c>
    </row>
    <row r="27" spans="2:3" ht="15" customHeight="1" x14ac:dyDescent="0.25">
      <c r="C27" s="7" t="s">
        <v>121</v>
      </c>
    </row>
    <row r="28" spans="2:3" ht="15" customHeight="1" x14ac:dyDescent="0.25">
      <c r="C28" s="7" t="s">
        <v>122</v>
      </c>
    </row>
    <row r="29" spans="2:3" ht="15" customHeight="1" x14ac:dyDescent="0.25">
      <c r="C29" s="7" t="s">
        <v>108</v>
      </c>
    </row>
    <row r="30" spans="2:3" ht="15" customHeight="1" x14ac:dyDescent="0.25"/>
    <row r="31" spans="2:3" ht="15" customHeight="1" x14ac:dyDescent="0.25">
      <c r="B31" s="129" t="s">
        <v>199</v>
      </c>
    </row>
    <row r="32" spans="2:3" ht="15" customHeight="1" x14ac:dyDescent="0.25">
      <c r="B32" s="129"/>
      <c r="C32" s="233" t="s">
        <v>220</v>
      </c>
    </row>
    <row r="33" spans="2:3" ht="15" customHeight="1" x14ac:dyDescent="0.25">
      <c r="B33" s="129"/>
      <c r="C33" s="233" t="s">
        <v>221</v>
      </c>
    </row>
    <row r="34" spans="2:3" ht="15" customHeight="1" x14ac:dyDescent="0.25">
      <c r="B34" s="129"/>
      <c r="C34" s="233" t="s">
        <v>222</v>
      </c>
    </row>
    <row r="35" spans="2:3" ht="15" customHeight="1" x14ac:dyDescent="0.25">
      <c r="B35" s="129"/>
      <c r="C35" s="233" t="s">
        <v>223</v>
      </c>
    </row>
    <row r="36" spans="2:3" ht="15" customHeight="1" x14ac:dyDescent="0.25">
      <c r="B36" s="129"/>
      <c r="C36" s="233" t="s">
        <v>224</v>
      </c>
    </row>
    <row r="37" spans="2:3" ht="15" customHeight="1" x14ac:dyDescent="0.25">
      <c r="B37" s="129"/>
      <c r="C37" s="233" t="s">
        <v>225</v>
      </c>
    </row>
    <row r="38" spans="2:3" ht="15" customHeight="1" x14ac:dyDescent="0.25"/>
    <row r="39" spans="2:3" ht="15" customHeight="1" x14ac:dyDescent="0.25">
      <c r="B39" s="129" t="s">
        <v>97</v>
      </c>
    </row>
    <row r="40" spans="2:3" ht="15" customHeight="1" x14ac:dyDescent="0.25">
      <c r="C40" s="7" t="s">
        <v>200</v>
      </c>
    </row>
    <row r="41" spans="2:3" ht="15" customHeight="1" x14ac:dyDescent="0.25">
      <c r="C41" s="7" t="s">
        <v>109</v>
      </c>
    </row>
    <row r="42" spans="2:3" ht="15" customHeight="1" x14ac:dyDescent="0.25">
      <c r="C42" s="223" t="s">
        <v>201</v>
      </c>
    </row>
    <row r="43" spans="2:3" ht="15" customHeight="1" x14ac:dyDescent="0.25">
      <c r="C43" s="222" t="s">
        <v>202</v>
      </c>
    </row>
    <row r="44" spans="2:3" ht="15" customHeight="1" x14ac:dyDescent="0.25">
      <c r="C44" s="222" t="s">
        <v>203</v>
      </c>
    </row>
    <row r="45" spans="2:3" ht="15" customHeight="1" x14ac:dyDescent="0.25">
      <c r="C45" s="222" t="s">
        <v>204</v>
      </c>
    </row>
    <row r="46" spans="2:3" ht="15" customHeight="1" x14ac:dyDescent="0.25"/>
    <row r="47" spans="2:3" ht="15" customHeight="1" x14ac:dyDescent="0.25">
      <c r="B47" s="241" t="s">
        <v>205</v>
      </c>
      <c r="C47" s="241"/>
    </row>
    <row r="48" spans="2:3" ht="15" customHeight="1" x14ac:dyDescent="0.25">
      <c r="B48" s="224"/>
      <c r="C48" s="222" t="s">
        <v>206</v>
      </c>
    </row>
    <row r="49" spans="2:3" ht="15" customHeight="1" x14ac:dyDescent="0.25"/>
    <row r="50" spans="2:3" ht="15" customHeight="1" x14ac:dyDescent="0.25">
      <c r="B50" s="129" t="s">
        <v>98</v>
      </c>
    </row>
    <row r="51" spans="2:3" ht="15" customHeight="1" x14ac:dyDescent="0.25">
      <c r="C51" s="7" t="s">
        <v>99</v>
      </c>
    </row>
    <row r="52" spans="2:3" ht="15" customHeight="1" x14ac:dyDescent="0.25">
      <c r="C52" s="7" t="s">
        <v>100</v>
      </c>
    </row>
    <row r="53" spans="2:3" ht="15" customHeight="1" x14ac:dyDescent="0.25"/>
    <row r="54" spans="2:3" ht="15" customHeight="1" x14ac:dyDescent="0.25">
      <c r="B54" s="129" t="s">
        <v>101</v>
      </c>
    </row>
    <row r="55" spans="2:3" ht="15" customHeight="1" x14ac:dyDescent="0.25">
      <c r="C55" s="7" t="s">
        <v>102</v>
      </c>
    </row>
    <row r="56" spans="2:3" ht="15" customHeight="1" x14ac:dyDescent="0.25"/>
  </sheetData>
  <sheetProtection algorithmName="SHA-512" hashValue="k6WgwwmIfrCxM7l3X6IvYR4ZegE7tSw8mFsIEyK4w8MytjnwPUw5Ashs9UNZmwKr+OiBrlf+Y1r7Ml6DIOuGSQ==" saltValue="+HMPELyp6Uxlgeyn/YIZwQ==" spinCount="100000" sheet="1" selectLockedCells="1" selectUnlockedCells="1"/>
  <mergeCells count="1">
    <mergeCell ref="B47:C4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2" manualBreakCount="2">
    <brk id="3" max="50" man="1"/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126F-F67A-49B7-A7A0-9CE063B1B9A6}">
  <sheetPr codeName="Sheet8">
    <pageSetUpPr fitToPage="1"/>
  </sheetPr>
  <dimension ref="A1:BB154"/>
  <sheetViews>
    <sheetView zoomScaleNormal="100" workbookViewId="0">
      <selection activeCell="A6" sqref="A6"/>
    </sheetView>
  </sheetViews>
  <sheetFormatPr defaultColWidth="9.140625" defaultRowHeight="15" x14ac:dyDescent="0.25"/>
  <cols>
    <col min="1" max="2" width="2.5703125" customWidth="1"/>
    <col min="3" max="3" width="2.85546875" customWidth="1"/>
    <col min="4" max="4" width="2.140625" style="22" customWidth="1"/>
    <col min="5" max="5" width="21.28515625" customWidth="1"/>
    <col min="6" max="6" width="23.85546875" customWidth="1"/>
    <col min="7" max="7" width="8" customWidth="1"/>
    <col min="8" max="8" width="12.28515625" customWidth="1"/>
    <col min="9" max="9" width="12.140625" customWidth="1"/>
    <col min="10" max="10" width="14.85546875" customWidth="1"/>
    <col min="11" max="11" width="19.7109375" style="2" customWidth="1"/>
    <col min="12" max="12" width="2.85546875" customWidth="1"/>
    <col min="13" max="13" width="1.5703125" customWidth="1"/>
    <col min="14" max="14" width="1.85546875" customWidth="1"/>
    <col min="15" max="15" width="11.28515625" customWidth="1"/>
    <col min="16" max="16" width="10.85546875" customWidth="1"/>
    <col min="17" max="17" width="85.7109375" customWidth="1"/>
    <col min="18" max="18" width="19.7109375" customWidth="1"/>
    <col min="19" max="19" width="11.85546875" customWidth="1"/>
    <col min="21" max="21" width="22.42578125" customWidth="1"/>
    <col min="22" max="30" width="7.7109375" customWidth="1"/>
  </cols>
  <sheetData>
    <row r="1" spans="1:54" ht="18.75" customHeight="1" thickBot="1" x14ac:dyDescent="0.3">
      <c r="A1" s="4"/>
      <c r="B1" s="4"/>
      <c r="C1" s="4"/>
      <c r="D1" s="136"/>
      <c r="E1" s="59"/>
      <c r="F1" s="59"/>
      <c r="G1" s="59"/>
      <c r="H1" s="59"/>
      <c r="I1" s="59"/>
      <c r="J1" s="59"/>
      <c r="K1" s="96"/>
      <c r="L1" s="59"/>
      <c r="M1" s="146"/>
      <c r="N1" s="146"/>
      <c r="O1" s="146"/>
      <c r="P1" s="171"/>
      <c r="Q1" s="172"/>
      <c r="R1" s="62" t="s">
        <v>110</v>
      </c>
      <c r="S1" s="146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170" t="s">
        <v>52</v>
      </c>
      <c r="AY1" s="72"/>
      <c r="AZ1" s="72"/>
      <c r="BA1" s="72"/>
      <c r="BB1" s="72"/>
    </row>
    <row r="2" spans="1:54" ht="6.75" customHeight="1" x14ac:dyDescent="0.25">
      <c r="A2" s="59"/>
      <c r="B2" s="59"/>
      <c r="C2" s="59"/>
      <c r="D2" s="97"/>
      <c r="E2" s="7"/>
      <c r="F2" s="7"/>
      <c r="G2" s="7"/>
      <c r="H2" s="7"/>
      <c r="I2" s="7"/>
      <c r="J2" s="7"/>
      <c r="K2" s="8"/>
      <c r="L2" s="7"/>
      <c r="M2" s="26"/>
      <c r="N2" s="72"/>
      <c r="O2" s="72"/>
      <c r="P2" s="7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 t="s">
        <v>25</v>
      </c>
      <c r="AY2" s="72"/>
      <c r="AZ2" s="72"/>
      <c r="BA2" s="72"/>
      <c r="BB2" s="72"/>
    </row>
    <row r="3" spans="1:54" s="214" customFormat="1" ht="39.950000000000003" customHeight="1" x14ac:dyDescent="0.25">
      <c r="A3" s="218"/>
      <c r="B3" s="218"/>
      <c r="C3" s="218"/>
      <c r="D3" s="219"/>
      <c r="E3" s="201" t="s">
        <v>192</v>
      </c>
      <c r="F3" s="202"/>
      <c r="G3" s="202"/>
      <c r="H3" s="202"/>
      <c r="I3" s="202"/>
      <c r="J3" s="202"/>
      <c r="K3" s="203"/>
      <c r="L3" s="202"/>
      <c r="M3" s="211"/>
      <c r="N3" s="215"/>
      <c r="O3" s="215"/>
      <c r="P3" s="215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 t="s">
        <v>8</v>
      </c>
      <c r="AY3" s="215"/>
      <c r="AZ3" s="215"/>
      <c r="BA3" s="215"/>
      <c r="BB3" s="215"/>
    </row>
    <row r="4" spans="1:54" ht="11.25" customHeight="1" x14ac:dyDescent="0.25">
      <c r="A4" s="59"/>
      <c r="B4" s="59"/>
      <c r="C4" s="59"/>
      <c r="D4" s="97"/>
      <c r="E4" s="9" t="s">
        <v>232</v>
      </c>
      <c r="F4" s="7"/>
      <c r="G4" s="7"/>
      <c r="H4" s="7"/>
      <c r="I4" s="7"/>
      <c r="J4" s="7"/>
      <c r="K4" s="8"/>
      <c r="L4" s="7"/>
      <c r="M4" s="26"/>
      <c r="N4" s="72"/>
      <c r="O4" s="72"/>
      <c r="P4" s="7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 t="s">
        <v>26</v>
      </c>
      <c r="AY4" s="72"/>
      <c r="AZ4" s="72"/>
      <c r="BA4" s="72"/>
      <c r="BB4" s="72"/>
    </row>
    <row r="5" spans="1:54" s="2" customFormat="1" ht="12.75" customHeight="1" thickBot="1" x14ac:dyDescent="0.3">
      <c r="A5" s="96"/>
      <c r="B5" s="96"/>
      <c r="C5" s="96"/>
      <c r="D5" s="98"/>
      <c r="F5" s="10"/>
      <c r="G5" s="10"/>
      <c r="H5" s="8"/>
      <c r="I5" s="8"/>
      <c r="J5" s="8"/>
      <c r="K5" s="8"/>
      <c r="L5" s="8"/>
      <c r="M5" s="26"/>
      <c r="N5" s="72"/>
      <c r="O5" s="72"/>
      <c r="P5" s="73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6" t="s">
        <v>27</v>
      </c>
      <c r="AY5" s="73"/>
      <c r="AZ5" s="73"/>
      <c r="BA5" s="73"/>
      <c r="BB5" s="73"/>
    </row>
    <row r="6" spans="1:54" ht="15" customHeight="1" x14ac:dyDescent="0.25">
      <c r="A6" s="84"/>
      <c r="B6" s="59"/>
      <c r="C6" s="59"/>
      <c r="D6" s="97"/>
      <c r="E6" s="11" t="s">
        <v>176</v>
      </c>
      <c r="F6" s="263" t="str">
        <f>IF(ISBLANK('Project Details'!F6),"",'Project Details'!F6)</f>
        <v/>
      </c>
      <c r="G6" s="264"/>
      <c r="H6" s="264"/>
      <c r="I6" s="264"/>
      <c r="J6" s="264"/>
      <c r="K6" s="265"/>
      <c r="L6" s="7"/>
      <c r="M6" s="26"/>
      <c r="N6" s="72"/>
      <c r="O6" s="72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 t="s">
        <v>9</v>
      </c>
      <c r="AY6" s="72"/>
      <c r="AZ6" s="72"/>
      <c r="BA6" s="72"/>
      <c r="BB6" s="72"/>
    </row>
    <row r="7" spans="1:54" ht="15" customHeight="1" x14ac:dyDescent="0.25">
      <c r="A7" s="84"/>
      <c r="B7" s="59"/>
      <c r="C7" s="59"/>
      <c r="D7" s="97"/>
      <c r="E7" s="43" t="s">
        <v>6</v>
      </c>
      <c r="F7" s="271" t="str">
        <f>IF(ISBLANK('Project Details'!F7),"",'Project Details'!F7)</f>
        <v/>
      </c>
      <c r="G7" s="272"/>
      <c r="H7" s="272"/>
      <c r="I7" s="272"/>
      <c r="J7" s="272"/>
      <c r="K7" s="273"/>
      <c r="L7" s="7"/>
      <c r="M7" s="26"/>
      <c r="N7" s="72"/>
      <c r="O7" s="72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 t="s">
        <v>10</v>
      </c>
      <c r="AY7" s="72"/>
      <c r="AZ7" s="72"/>
      <c r="BA7" s="72"/>
      <c r="BB7" s="72"/>
    </row>
    <row r="8" spans="1:54" ht="15" customHeight="1" x14ac:dyDescent="0.25">
      <c r="A8" s="84"/>
      <c r="B8" s="59"/>
      <c r="C8" s="59"/>
      <c r="D8" s="97"/>
      <c r="E8" s="43" t="s">
        <v>4</v>
      </c>
      <c r="F8" s="271" t="str">
        <f>IF(ISBLANK('Project Details'!F8),"",'Project Details'!F8)</f>
        <v/>
      </c>
      <c r="G8" s="272"/>
      <c r="H8" s="272"/>
      <c r="I8" s="272"/>
      <c r="J8" s="272"/>
      <c r="K8" s="273"/>
      <c r="L8" s="7"/>
      <c r="M8" s="26"/>
      <c r="N8" s="72"/>
      <c r="O8" s="72"/>
      <c r="P8" s="26" t="str">
        <f>IF(AND(F14="Before 1 May 2023",K14="Housing"),"Phase1",IF(F14="Before 1 May 2023", "Phase2",IF(F14="Before 2 November 2023","Phase2",IF(F14="After 2 November 2023","Phase3","error"))))</f>
        <v>Phase2</v>
      </c>
      <c r="Q8" s="26" t="s">
        <v>140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 t="s">
        <v>11</v>
      </c>
      <c r="AY8" s="72"/>
      <c r="AZ8" s="72"/>
      <c r="BA8" s="72"/>
      <c r="BB8" s="72"/>
    </row>
    <row r="9" spans="1:54" ht="15" customHeight="1" x14ac:dyDescent="0.25">
      <c r="A9" s="84"/>
      <c r="B9" s="59"/>
      <c r="C9" s="59"/>
      <c r="D9" s="97"/>
      <c r="E9" s="43" t="s">
        <v>3</v>
      </c>
      <c r="F9" s="271" t="str">
        <f>IF(ISBLANK('Project Details'!F9),"",'Project Details'!F9)</f>
        <v/>
      </c>
      <c r="G9" s="272"/>
      <c r="H9" s="272"/>
      <c r="I9" s="272"/>
      <c r="J9" s="272"/>
      <c r="K9" s="273"/>
      <c r="L9" s="7"/>
      <c r="M9" s="26"/>
      <c r="N9" s="72"/>
      <c r="O9" s="72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 t="s">
        <v>28</v>
      </c>
      <c r="AY9" s="72"/>
      <c r="AZ9" s="72"/>
      <c r="BA9" s="72"/>
      <c r="BB9" s="72"/>
    </row>
    <row r="10" spans="1:54" ht="15" customHeight="1" thickBot="1" x14ac:dyDescent="0.3">
      <c r="A10" s="84"/>
      <c r="B10" s="59"/>
      <c r="C10" s="59"/>
      <c r="D10" s="97"/>
      <c r="E10" s="43" t="s">
        <v>5</v>
      </c>
      <c r="F10" s="274" t="str">
        <f>IF(ISBLANK('Project Details'!F10),"",CONCATENATE('Project Details'!F10))</f>
        <v/>
      </c>
      <c r="G10" s="275"/>
      <c r="H10" s="275"/>
      <c r="I10" s="275"/>
      <c r="J10" s="275"/>
      <c r="K10" s="276"/>
      <c r="L10" s="7"/>
      <c r="M10" s="26"/>
      <c r="N10" s="72"/>
      <c r="O10" s="72"/>
      <c r="P10" s="26" t="str">
        <f>IF(ISERROR(VLOOKUP(F12,$AX$2:$AX$70,1,FALSE)),"error", "")</f>
        <v/>
      </c>
      <c r="Q10" s="26" t="s">
        <v>85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 t="s">
        <v>29</v>
      </c>
      <c r="AY10" s="72"/>
      <c r="AZ10" s="72"/>
      <c r="BA10" s="72"/>
      <c r="BB10" s="72"/>
    </row>
    <row r="11" spans="1:54" ht="8.25" customHeight="1" thickBot="1" x14ac:dyDescent="0.3">
      <c r="A11" s="84"/>
      <c r="B11" s="59"/>
      <c r="C11" s="59"/>
      <c r="D11" s="97"/>
      <c r="E11" s="11"/>
      <c r="F11" s="7"/>
      <c r="G11" s="7"/>
      <c r="H11" s="7"/>
      <c r="I11" s="7"/>
      <c r="J11" s="7"/>
      <c r="L11" s="7"/>
      <c r="M11" s="26"/>
      <c r="N11" s="72"/>
      <c r="O11" s="72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 t="s">
        <v>12</v>
      </c>
      <c r="AY11" s="72"/>
      <c r="AZ11" s="72"/>
      <c r="BA11" s="72"/>
      <c r="BB11" s="72"/>
    </row>
    <row r="12" spans="1:54" ht="15" customHeight="1" thickBot="1" x14ac:dyDescent="0.3">
      <c r="A12" s="84"/>
      <c r="B12" s="59"/>
      <c r="C12" s="59"/>
      <c r="D12" s="97"/>
      <c r="E12" s="11" t="s">
        <v>52</v>
      </c>
      <c r="F12" s="268" t="str">
        <f>IF(ISBLANK('Project Details'!F12),"",'Project Details'!F12)</f>
        <v xml:space="preserve">Auckland    </v>
      </c>
      <c r="G12" s="269"/>
      <c r="H12" s="270"/>
      <c r="I12" s="7"/>
      <c r="J12" s="12" t="s">
        <v>214</v>
      </c>
      <c r="K12" s="231">
        <f>IF(ISBLANK('Project Details'!K12),"",'Project Details'!K12)</f>
        <v>1</v>
      </c>
      <c r="L12" s="7"/>
      <c r="M12" s="26"/>
      <c r="N12" s="72"/>
      <c r="O12" s="72"/>
      <c r="P12" s="237">
        <f>IF(TotalWallArea&gt;0,GlazingArea/TotalWallArea,0)</f>
        <v>0</v>
      </c>
      <c r="Q12" s="26" t="s">
        <v>79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 t="s">
        <v>30</v>
      </c>
      <c r="AY12" s="72"/>
      <c r="AZ12" s="72"/>
      <c r="BA12" s="72"/>
      <c r="BB12" s="72"/>
    </row>
    <row r="13" spans="1:54" ht="8.25" customHeight="1" thickBot="1" x14ac:dyDescent="0.3">
      <c r="A13" s="84"/>
      <c r="B13" s="59"/>
      <c r="C13" s="59"/>
      <c r="D13" s="97"/>
      <c r="E13" s="7"/>
      <c r="F13" s="7"/>
      <c r="G13" s="7"/>
      <c r="H13" s="7"/>
      <c r="I13" s="13"/>
      <c r="J13" s="7"/>
      <c r="K13" s="232" t="str">
        <f>IF(ISBLANK('Project Details'!K13),"",'Project Details'!K13)</f>
        <v>old1</v>
      </c>
      <c r="L13" s="7"/>
      <c r="M13" s="26"/>
      <c r="N13" s="72"/>
      <c r="O13" s="72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 t="s">
        <v>31</v>
      </c>
      <c r="AY13" s="72"/>
      <c r="AZ13" s="72"/>
      <c r="BA13" s="72"/>
      <c r="BB13" s="72"/>
    </row>
    <row r="14" spans="1:54" ht="15" customHeight="1" thickBot="1" x14ac:dyDescent="0.3">
      <c r="A14" s="84"/>
      <c r="B14" s="59"/>
      <c r="C14" s="59"/>
      <c r="D14" s="97"/>
      <c r="E14" s="1" t="s">
        <v>129</v>
      </c>
      <c r="F14" s="268" t="str">
        <f>IF(ISBLANK('Project Details'!F14),"",'Project Details'!F14)</f>
        <v>Before 2 November 2023</v>
      </c>
      <c r="G14" s="269"/>
      <c r="H14" s="270"/>
      <c r="I14" s="7"/>
      <c r="J14" s="12" t="s">
        <v>215</v>
      </c>
      <c r="K14" s="231" t="str">
        <f>IF(ISBLANK('Project Details'!K14),"",'Project Details'!K14)</f>
        <v>Housing</v>
      </c>
      <c r="L14" s="7"/>
      <c r="M14" s="26"/>
      <c r="N14" s="72"/>
      <c r="O14" s="72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 t="s">
        <v>13</v>
      </c>
      <c r="AY14" s="72"/>
      <c r="AZ14" s="72"/>
      <c r="BA14" s="72"/>
      <c r="BB14" s="72"/>
    </row>
    <row r="15" spans="1:54" ht="9.75" customHeight="1" x14ac:dyDescent="0.25">
      <c r="A15" s="84"/>
      <c r="B15" s="59"/>
      <c r="C15" s="59"/>
      <c r="D15" s="97"/>
      <c r="E15" s="11"/>
      <c r="F15" s="7"/>
      <c r="G15" s="7"/>
      <c r="H15" s="7"/>
      <c r="I15" s="7"/>
      <c r="J15" s="7"/>
      <c r="K15" s="8"/>
      <c r="L15" s="7"/>
      <c r="M15" s="26"/>
      <c r="N15" s="72"/>
      <c r="O15" s="72"/>
      <c r="P15" s="26"/>
      <c r="Q15" s="26"/>
      <c r="R15" s="26"/>
      <c r="S15" s="26"/>
      <c r="T15" s="26"/>
      <c r="U15" s="26"/>
      <c r="V15" s="26"/>
      <c r="W15" s="26" t="s">
        <v>130</v>
      </c>
      <c r="X15" s="26"/>
      <c r="Y15" s="26"/>
      <c r="Z15" s="26" t="s">
        <v>130</v>
      </c>
      <c r="AA15" s="26"/>
      <c r="AB15" s="26"/>
      <c r="AC15" s="26"/>
      <c r="AD15" s="26"/>
      <c r="AE15" s="26"/>
      <c r="AF15" s="26" t="s">
        <v>131</v>
      </c>
      <c r="AG15" s="26"/>
      <c r="AH15" s="26"/>
      <c r="AI15" s="26"/>
      <c r="AJ15" s="26"/>
      <c r="AK15" s="26"/>
      <c r="AL15" s="26" t="s">
        <v>133</v>
      </c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 t="s">
        <v>32</v>
      </c>
      <c r="AY15" s="72"/>
      <c r="AZ15" s="72"/>
      <c r="BA15" s="72"/>
      <c r="BB15" s="72"/>
    </row>
    <row r="16" spans="1:54" ht="15" customHeight="1" x14ac:dyDescent="0.25">
      <c r="A16" s="84"/>
      <c r="B16" s="4"/>
      <c r="C16" s="4"/>
      <c r="D16" s="19"/>
      <c r="E16" s="35" t="s">
        <v>170</v>
      </c>
      <c r="F16" s="28"/>
      <c r="G16" s="28"/>
      <c r="H16" s="28"/>
      <c r="I16" s="28"/>
      <c r="J16" s="29"/>
      <c r="K16" s="30"/>
      <c r="L16" s="7"/>
      <c r="M16" s="26"/>
      <c r="N16" s="72"/>
      <c r="O16" s="72"/>
      <c r="P16" s="26"/>
      <c r="Q16" s="26"/>
      <c r="R16" s="26"/>
      <c r="S16" s="26"/>
      <c r="T16" s="26"/>
      <c r="U16" s="26"/>
      <c r="V16" s="26"/>
      <c r="W16" s="26" t="s">
        <v>134</v>
      </c>
      <c r="X16" s="26" t="s">
        <v>135</v>
      </c>
      <c r="Y16" s="26" t="s">
        <v>136</v>
      </c>
      <c r="Z16" s="26">
        <v>1</v>
      </c>
      <c r="AA16" s="26">
        <v>2</v>
      </c>
      <c r="AB16" s="26">
        <v>3</v>
      </c>
      <c r="AC16" s="26">
        <v>4</v>
      </c>
      <c r="AD16" s="26">
        <v>5</v>
      </c>
      <c r="AE16" s="26">
        <v>6</v>
      </c>
      <c r="AF16" s="26">
        <v>1</v>
      </c>
      <c r="AG16" s="26">
        <v>2</v>
      </c>
      <c r="AH16" s="26">
        <v>3</v>
      </c>
      <c r="AI16" s="26">
        <v>4</v>
      </c>
      <c r="AJ16" s="26">
        <v>5</v>
      </c>
      <c r="AK16" s="26">
        <v>6</v>
      </c>
      <c r="AL16" s="26">
        <v>1</v>
      </c>
      <c r="AM16" s="26">
        <v>2</v>
      </c>
      <c r="AN16" s="26">
        <v>3</v>
      </c>
      <c r="AO16" s="26">
        <v>4</v>
      </c>
      <c r="AP16" s="26">
        <v>5</v>
      </c>
      <c r="AQ16" s="26">
        <v>6</v>
      </c>
      <c r="AR16" s="26"/>
      <c r="AS16" s="26"/>
      <c r="AT16" s="26"/>
      <c r="AU16" s="26"/>
      <c r="AV16" s="26"/>
      <c r="AW16" s="26"/>
      <c r="AX16" s="26" t="s">
        <v>33</v>
      </c>
      <c r="AY16" s="72"/>
      <c r="AZ16" s="72"/>
      <c r="BA16" s="72"/>
      <c r="BB16" s="72"/>
    </row>
    <row r="17" spans="1:54" ht="28.5" customHeight="1" x14ac:dyDescent="0.25">
      <c r="A17" s="84"/>
      <c r="B17" s="4"/>
      <c r="C17" s="4"/>
      <c r="D17" s="19"/>
      <c r="E17" s="31" t="s">
        <v>80</v>
      </c>
      <c r="F17" s="32"/>
      <c r="G17" s="32"/>
      <c r="H17" s="33" t="s">
        <v>87</v>
      </c>
      <c r="I17" s="266" t="s">
        <v>174</v>
      </c>
      <c r="J17" s="266"/>
      <c r="K17" s="267"/>
      <c r="L17" s="7"/>
      <c r="M17" s="26"/>
      <c r="N17" s="72"/>
      <c r="O17" s="72"/>
      <c r="P17" s="26" t="s">
        <v>138</v>
      </c>
      <c r="Q17" s="238" t="s">
        <v>81</v>
      </c>
      <c r="R17" s="238" t="s">
        <v>132</v>
      </c>
      <c r="S17" s="238" t="s">
        <v>84</v>
      </c>
      <c r="T17" s="26"/>
      <c r="U17" s="26"/>
      <c r="V17" s="238" t="s">
        <v>132</v>
      </c>
      <c r="W17" s="26" t="s">
        <v>141</v>
      </c>
      <c r="X17" s="26" t="s">
        <v>142</v>
      </c>
      <c r="Y17" s="26" t="s">
        <v>143</v>
      </c>
      <c r="Z17" s="26" t="s">
        <v>144</v>
      </c>
      <c r="AA17" s="26" t="s">
        <v>145</v>
      </c>
      <c r="AB17" s="26" t="s">
        <v>146</v>
      </c>
      <c r="AC17" s="26" t="s">
        <v>147</v>
      </c>
      <c r="AD17" s="26" t="s">
        <v>148</v>
      </c>
      <c r="AE17" s="26" t="s">
        <v>149</v>
      </c>
      <c r="AF17" s="26" t="s">
        <v>150</v>
      </c>
      <c r="AG17" s="26" t="s">
        <v>151</v>
      </c>
      <c r="AH17" s="26" t="s">
        <v>152</v>
      </c>
      <c r="AI17" s="26" t="s">
        <v>153</v>
      </c>
      <c r="AJ17" s="26" t="s">
        <v>154</v>
      </c>
      <c r="AK17" s="26" t="s">
        <v>155</v>
      </c>
      <c r="AL17" s="26" t="s">
        <v>156</v>
      </c>
      <c r="AM17" s="26" t="s">
        <v>157</v>
      </c>
      <c r="AN17" s="26" t="s">
        <v>158</v>
      </c>
      <c r="AO17" s="26" t="s">
        <v>159</v>
      </c>
      <c r="AP17" s="26" t="s">
        <v>160</v>
      </c>
      <c r="AQ17" s="26" t="s">
        <v>161</v>
      </c>
      <c r="AR17" s="26"/>
      <c r="AS17" s="26"/>
      <c r="AT17" s="26"/>
      <c r="AU17" s="26"/>
      <c r="AV17" s="26"/>
      <c r="AW17" s="26"/>
      <c r="AX17" s="26" t="s">
        <v>34</v>
      </c>
      <c r="AY17" s="72"/>
      <c r="AZ17" s="72"/>
      <c r="BA17" s="72"/>
      <c r="BB17" s="72"/>
    </row>
    <row r="18" spans="1:54" ht="15" customHeight="1" x14ac:dyDescent="0.25">
      <c r="A18" s="84"/>
      <c r="B18" s="4"/>
      <c r="C18" s="4"/>
      <c r="D18" s="19"/>
      <c r="E18" s="44" t="s">
        <v>229</v>
      </c>
      <c r="F18" s="44"/>
      <c r="G18" s="44"/>
      <c r="H18" s="45">
        <f t="shared" ref="H18:H24" si="0">SUMIF($E$42:$E$140,$E18,H$42:H$140)</f>
        <v>0</v>
      </c>
      <c r="I18" s="44"/>
      <c r="J18" s="46">
        <f t="shared" ref="J18:J24" si="1">SUMIF($E$42:$E$112,$E18,J$42:J$112)</f>
        <v>0</v>
      </c>
      <c r="K18" s="175"/>
      <c r="L18" s="7"/>
      <c r="M18" s="26"/>
      <c r="N18" s="72"/>
      <c r="O18" s="72"/>
      <c r="P18" s="239">
        <f>SlabFloorArea</f>
        <v>0</v>
      </c>
      <c r="Q18" s="239">
        <f>IF($P$8="Phase1",
HLOOKUP("Phase1"&amp;$K$13,$W$17:$Y$24,ROW()-16,FALSE),
HLOOKUP($P$8&amp;$K$12,$Z$17:$AQ$24,ROW()-16,FALSE))</f>
        <v>1.5</v>
      </c>
      <c r="R18" s="139">
        <f>Q18/2</f>
        <v>0.75</v>
      </c>
      <c r="S18" s="26">
        <v>10</v>
      </c>
      <c r="T18" s="26"/>
      <c r="U18" s="26" t="s">
        <v>229</v>
      </c>
      <c r="V18" s="139">
        <f>R18</f>
        <v>0.75</v>
      </c>
      <c r="W18" s="26">
        <v>1.3</v>
      </c>
      <c r="X18" s="26">
        <v>1.3</v>
      </c>
      <c r="Y18" s="26">
        <v>1.3</v>
      </c>
      <c r="Z18" s="26"/>
      <c r="AA18" s="26"/>
      <c r="AB18" s="26"/>
      <c r="AC18" s="26"/>
      <c r="AD18" s="26"/>
      <c r="AE18" s="26"/>
      <c r="AF18" s="26">
        <v>1.5</v>
      </c>
      <c r="AG18" s="26">
        <v>1.5</v>
      </c>
      <c r="AH18" s="26">
        <v>1.5</v>
      </c>
      <c r="AI18" s="26">
        <v>1.5</v>
      </c>
      <c r="AJ18" s="26">
        <v>1.6</v>
      </c>
      <c r="AK18" s="26">
        <v>1.7</v>
      </c>
      <c r="AL18" s="26">
        <v>1.5</v>
      </c>
      <c r="AM18" s="26">
        <v>1.5</v>
      </c>
      <c r="AN18" s="26">
        <v>1.5</v>
      </c>
      <c r="AO18" s="26">
        <v>1.5</v>
      </c>
      <c r="AP18" s="26">
        <v>1.6</v>
      </c>
      <c r="AQ18" s="26">
        <v>1.7</v>
      </c>
      <c r="AR18" s="26"/>
      <c r="AS18" s="26">
        <f>MATCH("end",'Slab Floors'!G10:G59,0)-1</f>
        <v>0</v>
      </c>
      <c r="AT18" s="26">
        <f t="shared" ref="AT18:AT23" si="2">AT19-AS18</f>
        <v>1</v>
      </c>
      <c r="AU18" s="26" t="str">
        <f t="shared" ref="AU18:AU24" si="3">U18</f>
        <v>Slab Floors</v>
      </c>
      <c r="AV18" s="26"/>
      <c r="AW18" s="26"/>
      <c r="AX18" s="26" t="s">
        <v>14</v>
      </c>
      <c r="AY18" s="72"/>
      <c r="AZ18" s="72"/>
      <c r="BA18" s="72"/>
      <c r="BB18" s="72"/>
    </row>
    <row r="19" spans="1:54" ht="15" customHeight="1" x14ac:dyDescent="0.25">
      <c r="A19" s="84"/>
      <c r="B19" s="4"/>
      <c r="C19" s="4"/>
      <c r="D19" s="19"/>
      <c r="E19" s="48" t="s">
        <v>230</v>
      </c>
      <c r="F19" s="48"/>
      <c r="G19" s="48"/>
      <c r="H19" s="49">
        <f t="shared" si="0"/>
        <v>0</v>
      </c>
      <c r="I19" s="48"/>
      <c r="J19" s="50">
        <f t="shared" si="1"/>
        <v>0</v>
      </c>
      <c r="K19" s="175"/>
      <c r="L19" s="7"/>
      <c r="M19" s="26"/>
      <c r="N19" s="72"/>
      <c r="O19" s="72"/>
      <c r="P19" s="239">
        <f>OtherFloorArea</f>
        <v>0</v>
      </c>
      <c r="Q19" s="239">
        <f>IF($P$8="Phase1",
HLOOKUP("Phase1"&amp;$K$13,$W$17:$Y$24,ROW()-16,FALSE),
HLOOKUP($P$8&amp;$K$12,$Z$17:$AQ$24,ROW()-16,FALSE))</f>
        <v>2.5</v>
      </c>
      <c r="R19" s="139">
        <f t="shared" ref="R19:R22" si="4">Q19/2</f>
        <v>1.25</v>
      </c>
      <c r="S19" s="26">
        <v>10</v>
      </c>
      <c r="T19" s="26"/>
      <c r="U19" s="26" t="s">
        <v>230</v>
      </c>
      <c r="V19" s="139">
        <f t="shared" ref="V19:V34" si="5">R19</f>
        <v>1.25</v>
      </c>
      <c r="W19" s="26">
        <v>1.3</v>
      </c>
      <c r="X19" s="26">
        <v>1.3</v>
      </c>
      <c r="Y19" s="26">
        <v>1.3</v>
      </c>
      <c r="Z19" s="26"/>
      <c r="AA19" s="26"/>
      <c r="AB19" s="26"/>
      <c r="AC19" s="26"/>
      <c r="AD19" s="26"/>
      <c r="AE19" s="26"/>
      <c r="AF19" s="26">
        <v>2.5</v>
      </c>
      <c r="AG19" s="26">
        <v>2.5</v>
      </c>
      <c r="AH19" s="26">
        <v>2.5</v>
      </c>
      <c r="AI19" s="26">
        <v>2.8</v>
      </c>
      <c r="AJ19" s="239">
        <v>3</v>
      </c>
      <c r="AK19" s="239">
        <v>3</v>
      </c>
      <c r="AL19" s="26">
        <v>2.5</v>
      </c>
      <c r="AM19" s="26">
        <v>2.5</v>
      </c>
      <c r="AN19" s="26">
        <v>2.5</v>
      </c>
      <c r="AO19" s="26">
        <v>2.8</v>
      </c>
      <c r="AP19" s="239">
        <v>3</v>
      </c>
      <c r="AQ19" s="239">
        <v>3</v>
      </c>
      <c r="AR19" s="26"/>
      <c r="AS19" s="26">
        <f>MATCH("end",'Other Floors'!G10:G59,0)-1</f>
        <v>0</v>
      </c>
      <c r="AT19" s="26">
        <f t="shared" si="2"/>
        <v>1</v>
      </c>
      <c r="AU19" s="26" t="str">
        <f t="shared" si="3"/>
        <v>Other Floors</v>
      </c>
      <c r="AV19" s="26"/>
      <c r="AW19" s="26"/>
      <c r="AX19" s="26" t="s">
        <v>15</v>
      </c>
      <c r="AY19" s="72"/>
      <c r="AZ19" s="72"/>
      <c r="BA19" s="72"/>
      <c r="BB19" s="72"/>
    </row>
    <row r="20" spans="1:54" ht="15" customHeight="1" x14ac:dyDescent="0.25">
      <c r="A20" s="84"/>
      <c r="B20" s="4"/>
      <c r="C20" s="4"/>
      <c r="D20" s="19"/>
      <c r="E20" s="48" t="s">
        <v>0</v>
      </c>
      <c r="F20" s="48"/>
      <c r="G20" s="48"/>
      <c r="H20" s="49">
        <f t="shared" si="0"/>
        <v>0</v>
      </c>
      <c r="I20" s="48"/>
      <c r="J20" s="50">
        <f t="shared" si="1"/>
        <v>0</v>
      </c>
      <c r="K20" s="175"/>
      <c r="L20" s="7"/>
      <c r="M20" s="26"/>
      <c r="N20" s="72"/>
      <c r="O20" s="72"/>
      <c r="P20" s="239">
        <f>RoofArea+SkylightArea</f>
        <v>0</v>
      </c>
      <c r="Q20" s="239">
        <f>IF($P$8="Phase1",
HLOOKUP("Phase1"&amp;$K$13,$W$17:$Y$24,ROW()-16,FALSE),
HLOOKUP($P$8&amp;$K$12,$Z$17:$AQ$24,ROW()-16,FALSE))</f>
        <v>6.6</v>
      </c>
      <c r="R20" s="139">
        <f t="shared" si="4"/>
        <v>3.3</v>
      </c>
      <c r="S20" s="26">
        <v>10</v>
      </c>
      <c r="T20" s="26"/>
      <c r="U20" s="26" t="s">
        <v>0</v>
      </c>
      <c r="V20" s="139">
        <f t="shared" si="5"/>
        <v>3.3</v>
      </c>
      <c r="W20" s="26">
        <v>2.9</v>
      </c>
      <c r="X20" s="26">
        <v>2.9</v>
      </c>
      <c r="Y20" s="26">
        <v>3.3</v>
      </c>
      <c r="Z20" s="26"/>
      <c r="AA20" s="26"/>
      <c r="AB20" s="26"/>
      <c r="AC20" s="26"/>
      <c r="AD20" s="26"/>
      <c r="AE20" s="26"/>
      <c r="AF20" s="26">
        <v>6.6</v>
      </c>
      <c r="AG20" s="26">
        <v>6.6</v>
      </c>
      <c r="AH20" s="26">
        <v>6.6</v>
      </c>
      <c r="AI20" s="26">
        <v>6.6</v>
      </c>
      <c r="AJ20" s="26">
        <v>6.6</v>
      </c>
      <c r="AK20" s="26">
        <v>6.6</v>
      </c>
      <c r="AL20" s="26">
        <v>6.6</v>
      </c>
      <c r="AM20" s="26">
        <v>6.6</v>
      </c>
      <c r="AN20" s="26">
        <v>6.6</v>
      </c>
      <c r="AO20" s="26">
        <v>6.6</v>
      </c>
      <c r="AP20" s="26">
        <v>6.6</v>
      </c>
      <c r="AQ20" s="26">
        <v>6.6</v>
      </c>
      <c r="AR20" s="26"/>
      <c r="AS20" s="26">
        <f>MATCH("end",Roof!G10:G59,0)-1</f>
        <v>0</v>
      </c>
      <c r="AT20" s="26">
        <f t="shared" si="2"/>
        <v>1</v>
      </c>
      <c r="AU20" s="26" t="str">
        <f t="shared" si="3"/>
        <v>Roof</v>
      </c>
      <c r="AV20" s="26"/>
      <c r="AW20" s="26"/>
      <c r="AX20" s="26" t="s">
        <v>16</v>
      </c>
      <c r="AY20" s="72"/>
      <c r="AZ20" s="72"/>
      <c r="BA20" s="72"/>
      <c r="BB20" s="72"/>
    </row>
    <row r="21" spans="1:54" ht="15" customHeight="1" x14ac:dyDescent="0.25">
      <c r="A21" s="84"/>
      <c r="B21" s="4"/>
      <c r="C21" s="4"/>
      <c r="D21" s="19"/>
      <c r="E21" s="48" t="s">
        <v>1</v>
      </c>
      <c r="F21" s="48"/>
      <c r="G21" s="48"/>
      <c r="H21" s="49">
        <f t="shared" si="0"/>
        <v>0</v>
      </c>
      <c r="I21" s="48"/>
      <c r="J21" s="50">
        <f t="shared" si="1"/>
        <v>0</v>
      </c>
      <c r="K21" s="70"/>
      <c r="L21" s="7"/>
      <c r="M21" s="26"/>
      <c r="N21" s="72"/>
      <c r="O21" s="72"/>
      <c r="P21" s="26"/>
      <c r="Q21" s="139">
        <f>HLOOKUP($P$8&amp;$K$12,$Z$17:$AQ$24,ROW()-16,FALSE)</f>
        <v>0.46</v>
      </c>
      <c r="R21" s="139">
        <v>0.01</v>
      </c>
      <c r="S21" s="26">
        <v>3</v>
      </c>
      <c r="T21" s="26"/>
      <c r="U21" s="26" t="s">
        <v>1</v>
      </c>
      <c r="V21" s="139">
        <f t="shared" si="5"/>
        <v>0.01</v>
      </c>
      <c r="W21" s="26"/>
      <c r="X21" s="26"/>
      <c r="Y21" s="26"/>
      <c r="Z21" s="26">
        <v>0.37</v>
      </c>
      <c r="AA21" s="26">
        <v>0.37</v>
      </c>
      <c r="AB21" s="26">
        <v>0.37</v>
      </c>
      <c r="AC21" s="26">
        <v>0.37</v>
      </c>
      <c r="AD21" s="26">
        <v>0.37</v>
      </c>
      <c r="AE21" s="26">
        <v>0.37</v>
      </c>
      <c r="AF21" s="26">
        <v>0.46</v>
      </c>
      <c r="AG21" s="26">
        <v>0.46</v>
      </c>
      <c r="AH21" s="26">
        <v>0.54</v>
      </c>
      <c r="AI21" s="26">
        <v>0.54</v>
      </c>
      <c r="AJ21" s="26">
        <v>0.62</v>
      </c>
      <c r="AK21" s="26">
        <v>0.62</v>
      </c>
      <c r="AL21" s="26">
        <v>0.46</v>
      </c>
      <c r="AM21" s="26">
        <v>0.46</v>
      </c>
      <c r="AN21" s="26">
        <v>0.54</v>
      </c>
      <c r="AO21" s="26">
        <v>0.54</v>
      </c>
      <c r="AP21" s="26">
        <v>0.62</v>
      </c>
      <c r="AQ21" s="26">
        <v>0.62</v>
      </c>
      <c r="AR21" s="26"/>
      <c r="AS21" s="26">
        <f>MATCH("end",Skylights!J10:J59,0)-1</f>
        <v>0</v>
      </c>
      <c r="AT21" s="26">
        <f t="shared" si="2"/>
        <v>1</v>
      </c>
      <c r="AU21" s="26" t="str">
        <f t="shared" si="3"/>
        <v>Skylights</v>
      </c>
      <c r="AV21" s="26"/>
      <c r="AW21" s="26"/>
      <c r="AX21" s="26" t="s">
        <v>17</v>
      </c>
      <c r="AY21" s="72"/>
      <c r="AZ21" s="72"/>
      <c r="BA21" s="72"/>
      <c r="BB21" s="72"/>
    </row>
    <row r="22" spans="1:54" ht="15" customHeight="1" x14ac:dyDescent="0.25">
      <c r="A22" s="84"/>
      <c r="B22" s="4"/>
      <c r="C22" s="4"/>
      <c r="D22" s="19"/>
      <c r="E22" s="48" t="s">
        <v>2</v>
      </c>
      <c r="F22" s="48"/>
      <c r="G22" s="48"/>
      <c r="H22" s="49">
        <f t="shared" si="0"/>
        <v>0</v>
      </c>
      <c r="I22" s="48"/>
      <c r="J22" s="50">
        <f t="shared" si="1"/>
        <v>0</v>
      </c>
      <c r="K22" s="175"/>
      <c r="L22" s="7"/>
      <c r="M22" s="26"/>
      <c r="N22" s="72"/>
      <c r="O22" s="72"/>
      <c r="P22" s="26">
        <f>0.7*(TotalWallArea)</f>
        <v>0</v>
      </c>
      <c r="Q22" s="239">
        <f>IF($P$8="Phase1",
HLOOKUP("Phase1"&amp;$K$13,$W$17:$Y$24,ROW()-16,FALSE),
HLOOKUP($P$8&amp;$K$12,$Z$17:$AQ$24,ROW()-16,FALSE))</f>
        <v>2</v>
      </c>
      <c r="R22" s="139">
        <f t="shared" si="4"/>
        <v>1</v>
      </c>
      <c r="S22" s="26">
        <v>10</v>
      </c>
      <c r="T22" s="26"/>
      <c r="U22" s="26" t="s">
        <v>2</v>
      </c>
      <c r="V22" s="139">
        <f t="shared" si="5"/>
        <v>1</v>
      </c>
      <c r="W22" s="26">
        <v>1.9</v>
      </c>
      <c r="X22" s="26">
        <v>1.9</v>
      </c>
      <c r="Y22" s="239">
        <v>2</v>
      </c>
      <c r="Z22" s="239"/>
      <c r="AA22" s="239"/>
      <c r="AB22" s="239"/>
      <c r="AC22" s="239"/>
      <c r="AD22" s="239"/>
      <c r="AE22" s="239"/>
      <c r="AF22" s="239">
        <v>2</v>
      </c>
      <c r="AG22" s="239">
        <v>2</v>
      </c>
      <c r="AH22" s="239">
        <v>2</v>
      </c>
      <c r="AI22" s="239">
        <v>2</v>
      </c>
      <c r="AJ22" s="239">
        <v>2</v>
      </c>
      <c r="AK22" s="239">
        <v>2</v>
      </c>
      <c r="AL22" s="239">
        <v>2</v>
      </c>
      <c r="AM22" s="239">
        <v>2</v>
      </c>
      <c r="AN22" s="239">
        <v>2</v>
      </c>
      <c r="AO22" s="239">
        <v>2</v>
      </c>
      <c r="AP22" s="239">
        <v>2</v>
      </c>
      <c r="AQ22" s="239">
        <v>2</v>
      </c>
      <c r="AR22" s="26"/>
      <c r="AS22" s="26">
        <f>MATCH("end",Walls!G10:G59,0)-1</f>
        <v>0</v>
      </c>
      <c r="AT22" s="26">
        <f t="shared" si="2"/>
        <v>1</v>
      </c>
      <c r="AU22" s="26" t="str">
        <f t="shared" si="3"/>
        <v>Walls</v>
      </c>
      <c r="AV22" s="26"/>
      <c r="AW22" s="26"/>
      <c r="AX22" s="26" t="s">
        <v>18</v>
      </c>
      <c r="AY22" s="72"/>
      <c r="AZ22" s="72"/>
      <c r="BA22" s="72"/>
      <c r="BB22" s="72"/>
    </row>
    <row r="23" spans="1:54" ht="15" customHeight="1" x14ac:dyDescent="0.25">
      <c r="A23" s="84"/>
      <c r="B23" s="4"/>
      <c r="C23" s="4"/>
      <c r="D23" s="19"/>
      <c r="E23" s="48" t="s">
        <v>216</v>
      </c>
      <c r="F23" s="48" t="str">
        <f>CONCATENATE("(",TEXT(P12,"0.0%")," of total wall area)")</f>
        <v>(0.0% of total wall area)</v>
      </c>
      <c r="G23" s="48"/>
      <c r="H23" s="49">
        <f>SUMIF($E$42:$E$140,$E23,H$42:H$140)</f>
        <v>0</v>
      </c>
      <c r="I23" s="48"/>
      <c r="J23" s="50">
        <f t="shared" si="1"/>
        <v>0</v>
      </c>
      <c r="K23" s="175"/>
      <c r="L23" s="7"/>
      <c r="M23" s="26"/>
      <c r="N23" s="72"/>
      <c r="O23" s="72"/>
      <c r="P23" s="26">
        <f>0.3*(TotalWallArea)</f>
        <v>0</v>
      </c>
      <c r="Q23" s="139">
        <f>HLOOKUP($P$8&amp;$K$12,$Z$17:$AQ$24,ROW()-16,FALSE)</f>
        <v>0.37</v>
      </c>
      <c r="R23" s="139">
        <v>0.01</v>
      </c>
      <c r="S23" s="26">
        <v>3</v>
      </c>
      <c r="T23" s="26"/>
      <c r="U23" s="26" t="s">
        <v>216</v>
      </c>
      <c r="V23" s="139">
        <f t="shared" si="5"/>
        <v>0.01</v>
      </c>
      <c r="W23" s="26"/>
      <c r="X23" s="26"/>
      <c r="Y23" s="26"/>
      <c r="Z23" s="26">
        <v>0.37</v>
      </c>
      <c r="AA23" s="26">
        <v>0.37</v>
      </c>
      <c r="AB23" s="26">
        <v>0.37</v>
      </c>
      <c r="AC23" s="26">
        <v>0.37</v>
      </c>
      <c r="AD23" s="139">
        <v>0.37</v>
      </c>
      <c r="AE23" s="139">
        <v>0.37</v>
      </c>
      <c r="AF23" s="26">
        <v>0.37</v>
      </c>
      <c r="AG23" s="26">
        <v>0.37</v>
      </c>
      <c r="AH23" s="26">
        <v>0.46</v>
      </c>
      <c r="AI23" s="26">
        <v>0.46</v>
      </c>
      <c r="AJ23" s="139">
        <v>0.5</v>
      </c>
      <c r="AK23" s="139">
        <v>0.5</v>
      </c>
      <c r="AL23" s="26">
        <v>0.46</v>
      </c>
      <c r="AM23" s="26">
        <v>0.46</v>
      </c>
      <c r="AN23" s="26">
        <v>0.46</v>
      </c>
      <c r="AO23" s="26">
        <v>0.46</v>
      </c>
      <c r="AP23" s="139">
        <v>0.5</v>
      </c>
      <c r="AQ23" s="139">
        <v>0.5</v>
      </c>
      <c r="AR23" s="26"/>
      <c r="AS23" s="26">
        <f>MATCH("end",'Glazing (walls &amp; doors)'!J10:J59,0)-1</f>
        <v>0</v>
      </c>
      <c r="AT23" s="26">
        <f t="shared" si="2"/>
        <v>1</v>
      </c>
      <c r="AU23" s="26" t="str">
        <f t="shared" si="3"/>
        <v>Glazing (walls &amp; doors)</v>
      </c>
      <c r="AV23" s="26"/>
      <c r="AW23" s="26"/>
      <c r="AX23" s="26" t="s">
        <v>19</v>
      </c>
      <c r="AY23" s="72"/>
      <c r="AZ23" s="72"/>
      <c r="BA23" s="72"/>
      <c r="BB23" s="72"/>
    </row>
    <row r="24" spans="1:54" ht="15" customHeight="1" x14ac:dyDescent="0.25">
      <c r="A24" s="84"/>
      <c r="B24" s="4"/>
      <c r="C24" s="4"/>
      <c r="D24" s="13"/>
      <c r="E24" s="48" t="s">
        <v>217</v>
      </c>
      <c r="F24" s="48"/>
      <c r="G24" s="48"/>
      <c r="H24" s="49">
        <f t="shared" si="0"/>
        <v>0</v>
      </c>
      <c r="I24" s="48"/>
      <c r="J24" s="50">
        <f t="shared" si="1"/>
        <v>0</v>
      </c>
      <c r="K24" s="179"/>
      <c r="L24" s="7"/>
      <c r="M24" s="26"/>
      <c r="N24" s="72"/>
      <c r="O24" s="72"/>
      <c r="P24" s="26"/>
      <c r="Q24" s="139">
        <f>HLOOKUP($P$8&amp;$K$12,$Z$17:$AQ$24,ROW()-16,FALSE)</f>
        <v>0.37</v>
      </c>
      <c r="R24" s="139">
        <v>0.01</v>
      </c>
      <c r="S24" s="26">
        <v>3</v>
      </c>
      <c r="T24" s="26"/>
      <c r="U24" s="26" t="s">
        <v>217</v>
      </c>
      <c r="V24" s="139">
        <f t="shared" si="5"/>
        <v>0.01</v>
      </c>
      <c r="W24" s="26"/>
      <c r="X24" s="26"/>
      <c r="Y24" s="26"/>
      <c r="Z24" s="26">
        <v>0.37</v>
      </c>
      <c r="AA24" s="26">
        <v>0.37</v>
      </c>
      <c r="AB24" s="26">
        <v>0.37</v>
      </c>
      <c r="AC24" s="26">
        <v>0.37</v>
      </c>
      <c r="AD24" s="139">
        <v>0.37</v>
      </c>
      <c r="AE24" s="139">
        <v>0.37</v>
      </c>
      <c r="AF24" s="26">
        <v>0.37</v>
      </c>
      <c r="AG24" s="26">
        <v>0.37</v>
      </c>
      <c r="AH24" s="26">
        <v>0.46</v>
      </c>
      <c r="AI24" s="26">
        <v>0.46</v>
      </c>
      <c r="AJ24" s="139">
        <v>0.5</v>
      </c>
      <c r="AK24" s="139">
        <v>0.5</v>
      </c>
      <c r="AL24" s="26">
        <v>0.46</v>
      </c>
      <c r="AM24" s="26">
        <v>0.46</v>
      </c>
      <c r="AN24" s="26">
        <v>0.46</v>
      </c>
      <c r="AO24" s="26">
        <v>0.46</v>
      </c>
      <c r="AP24" s="139">
        <v>0.5</v>
      </c>
      <c r="AQ24" s="139">
        <v>0.5</v>
      </c>
      <c r="AR24" s="26"/>
      <c r="AS24" s="26">
        <f>MATCH("end",'Doors (opaque)'!J10:J59,0)-1</f>
        <v>0</v>
      </c>
      <c r="AT24" s="26">
        <f>AT25-AS24</f>
        <v>1</v>
      </c>
      <c r="AU24" s="26" t="str">
        <f t="shared" si="3"/>
        <v>Doors (opaque)</v>
      </c>
      <c r="AV24" s="26"/>
      <c r="AW24" s="26"/>
      <c r="AX24" s="26" t="s">
        <v>35</v>
      </c>
      <c r="AY24" s="72"/>
      <c r="AZ24" s="72"/>
      <c r="BA24" s="72"/>
      <c r="BB24" s="72"/>
    </row>
    <row r="25" spans="1:54" ht="15" customHeight="1" x14ac:dyDescent="0.25">
      <c r="A25" s="84"/>
      <c r="B25" s="4"/>
      <c r="C25" s="4"/>
      <c r="D25" s="13"/>
      <c r="E25" s="28"/>
      <c r="F25" s="28"/>
      <c r="G25" s="28"/>
      <c r="H25" s="178">
        <f>SUM(H18:H24)</f>
        <v>0</v>
      </c>
      <c r="I25" s="36"/>
      <c r="J25" s="184" t="s">
        <v>78</v>
      </c>
      <c r="K25" s="37">
        <f>SUM(J18:J24)</f>
        <v>0</v>
      </c>
      <c r="L25" s="7"/>
      <c r="M25" s="26"/>
      <c r="N25" s="72"/>
      <c r="O25" s="72"/>
      <c r="P25" s="26"/>
      <c r="Q25" s="239"/>
      <c r="R25" s="139"/>
      <c r="S25" s="26"/>
      <c r="T25" s="26"/>
      <c r="U25" s="26"/>
      <c r="V25" s="139"/>
      <c r="W25" s="26"/>
      <c r="X25" s="26"/>
      <c r="Y25" s="26"/>
      <c r="Z25" s="26"/>
      <c r="AA25" s="139"/>
      <c r="AB25" s="139"/>
      <c r="AC25" s="139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>
        <f>SUM(AS18:AS24)+1</f>
        <v>1</v>
      </c>
      <c r="AU25" s="26" t="s">
        <v>166</v>
      </c>
      <c r="AV25" s="26"/>
      <c r="AW25" s="26"/>
      <c r="AX25" s="26" t="s">
        <v>36</v>
      </c>
      <c r="AY25" s="72"/>
      <c r="AZ25" s="72"/>
      <c r="BA25" s="72"/>
      <c r="BB25" s="72"/>
    </row>
    <row r="26" spans="1:54" ht="13.5" customHeight="1" x14ac:dyDescent="0.25">
      <c r="A26" s="84"/>
      <c r="B26" s="4"/>
      <c r="C26" s="4"/>
      <c r="D26" s="19"/>
      <c r="E26" s="99"/>
      <c r="F26" s="7"/>
      <c r="G26" s="7"/>
      <c r="H26" s="173"/>
      <c r="I26" s="7"/>
      <c r="J26" s="7"/>
      <c r="K26" s="8"/>
      <c r="L26" s="7"/>
      <c r="M26" s="26"/>
      <c r="N26" s="72"/>
      <c r="O26" s="72"/>
      <c r="P26" s="26"/>
      <c r="Q26" s="26"/>
      <c r="R26" s="26"/>
      <c r="S26" s="26"/>
      <c r="T26" s="26"/>
      <c r="U26" s="26"/>
      <c r="V26" s="139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 t="s">
        <v>37</v>
      </c>
      <c r="AY26" s="72"/>
      <c r="AZ26" s="72"/>
      <c r="BA26" s="72"/>
      <c r="BB26" s="72"/>
    </row>
    <row r="27" spans="1:54" ht="15" customHeight="1" x14ac:dyDescent="0.25">
      <c r="A27" s="84"/>
      <c r="B27" s="4"/>
      <c r="C27" s="4"/>
      <c r="D27" s="19"/>
      <c r="E27" s="35" t="s">
        <v>171</v>
      </c>
      <c r="F27" s="28"/>
      <c r="G27" s="28"/>
      <c r="H27" s="28"/>
      <c r="I27" s="28"/>
      <c r="J27" s="29"/>
      <c r="K27" s="175"/>
      <c r="L27" s="7"/>
      <c r="M27" s="26"/>
      <c r="N27" s="72"/>
      <c r="O27" s="72"/>
      <c r="P27" s="239"/>
      <c r="Q27" s="26"/>
      <c r="R27" s="26"/>
      <c r="S27" s="26"/>
      <c r="T27" s="26"/>
      <c r="U27" s="26"/>
      <c r="V27" s="139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 t="s">
        <v>38</v>
      </c>
      <c r="AY27" s="72"/>
      <c r="AZ27" s="72"/>
      <c r="BA27" s="72"/>
      <c r="BB27" s="72"/>
    </row>
    <row r="28" spans="1:54" ht="15" customHeight="1" x14ac:dyDescent="0.25">
      <c r="A28" s="84"/>
      <c r="B28" s="4"/>
      <c r="C28" s="4"/>
      <c r="D28" s="19"/>
      <c r="E28" s="35"/>
      <c r="F28" s="28"/>
      <c r="G28" s="28"/>
      <c r="H28" s="180" t="s">
        <v>87</v>
      </c>
      <c r="I28" s="28"/>
      <c r="J28" s="29" t="s">
        <v>173</v>
      </c>
      <c r="K28" s="175"/>
      <c r="L28" s="7"/>
      <c r="M28" s="26"/>
      <c r="N28" s="72"/>
      <c r="O28" s="72"/>
      <c r="P28" s="239"/>
      <c r="Q28" s="26"/>
      <c r="R28" s="26"/>
      <c r="S28" s="26"/>
      <c r="T28" s="26"/>
      <c r="U28" s="26" t="s">
        <v>163</v>
      </c>
      <c r="V28" s="139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 t="s">
        <v>39</v>
      </c>
      <c r="AY28" s="72"/>
      <c r="AZ28" s="72"/>
      <c r="BA28" s="72"/>
      <c r="BB28" s="72"/>
    </row>
    <row r="29" spans="1:54" ht="15" customHeight="1" x14ac:dyDescent="0.25">
      <c r="A29" s="84"/>
      <c r="B29" s="4"/>
      <c r="C29" s="4"/>
      <c r="D29" s="19"/>
      <c r="E29" s="31" t="s">
        <v>80</v>
      </c>
      <c r="F29" s="32"/>
      <c r="G29" s="32"/>
      <c r="H29" s="33" t="s">
        <v>175</v>
      </c>
      <c r="I29" s="32"/>
      <c r="J29" s="176" t="s">
        <v>117</v>
      </c>
      <c r="K29" s="175"/>
      <c r="L29" s="7"/>
      <c r="M29" s="26"/>
      <c r="N29" s="72"/>
      <c r="O29" s="72"/>
      <c r="P29" s="239"/>
      <c r="Q29" s="26"/>
      <c r="R29" s="27">
        <f>COUNTIF(K42:K111,"R-value too small")</f>
        <v>0</v>
      </c>
      <c r="S29" s="26"/>
      <c r="T29" s="26"/>
      <c r="U29" s="26"/>
      <c r="V29" s="139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 t="s">
        <v>40</v>
      </c>
      <c r="AY29" s="72"/>
      <c r="AZ29" s="72"/>
      <c r="BA29" s="72"/>
      <c r="BB29" s="72"/>
    </row>
    <row r="30" spans="1:54" ht="15" customHeight="1" x14ac:dyDescent="0.25">
      <c r="A30" s="84"/>
      <c r="B30" s="4"/>
      <c r="C30" s="4"/>
      <c r="D30" s="19"/>
      <c r="E30" s="44" t="s">
        <v>229</v>
      </c>
      <c r="F30" s="44"/>
      <c r="G30" s="44"/>
      <c r="H30" s="45">
        <f>P18</f>
        <v>0</v>
      </c>
      <c r="I30" s="181">
        <f>RLUSlabFloor</f>
        <v>1.5</v>
      </c>
      <c r="J30" s="47">
        <f>IF($P$10="error","",P18/Q18)</f>
        <v>0</v>
      </c>
      <c r="K30" s="175"/>
      <c r="L30" s="7"/>
      <c r="M30" s="26"/>
      <c r="N30" s="72"/>
      <c r="O30" s="72"/>
      <c r="P30" s="75"/>
      <c r="Q30" s="26"/>
      <c r="R30" s="27">
        <f>COUNTIF(K42:K111,"R-value required")</f>
        <v>0</v>
      </c>
      <c r="S30" s="26"/>
      <c r="T30" s="26"/>
      <c r="U30" s="26"/>
      <c r="V30" s="139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 t="s">
        <v>20</v>
      </c>
      <c r="AY30" s="72"/>
      <c r="AZ30" s="72"/>
      <c r="BA30" s="72"/>
      <c r="BB30" s="72"/>
    </row>
    <row r="31" spans="1:54" ht="15" customHeight="1" x14ac:dyDescent="0.25">
      <c r="A31" s="84"/>
      <c r="B31" s="4"/>
      <c r="C31" s="4"/>
      <c r="D31" s="19"/>
      <c r="E31" s="48" t="s">
        <v>230</v>
      </c>
      <c r="F31" s="48"/>
      <c r="G31" s="48"/>
      <c r="H31" s="49">
        <f>P19</f>
        <v>0</v>
      </c>
      <c r="I31" s="182">
        <f>RLUOtherFloor</f>
        <v>2.5</v>
      </c>
      <c r="J31" s="51">
        <f>IF($P$10="error","",P19/Q19)</f>
        <v>0</v>
      </c>
      <c r="K31" s="175"/>
      <c r="L31" s="7"/>
      <c r="M31" s="26"/>
      <c r="N31" s="72"/>
      <c r="O31" s="72"/>
      <c r="P31" s="75"/>
      <c r="Q31" s="26"/>
      <c r="R31" s="239">
        <f>IF($P$8="Phase1",HLOOKUP($P$8&amp;$K$13,$W$17:$Y$34,15,FALSE),HLOOKUP($P$8&amp;$K$12,$Z$17:$AQ$34,15,FALSE))</f>
        <v>6.6</v>
      </c>
      <c r="S31" s="26"/>
      <c r="T31" s="26"/>
      <c r="U31" s="26" t="s">
        <v>168</v>
      </c>
      <c r="V31" s="139">
        <f t="shared" si="5"/>
        <v>6.6</v>
      </c>
      <c r="W31" s="26">
        <v>3.5</v>
      </c>
      <c r="X31" s="26">
        <v>3.5</v>
      </c>
      <c r="Y31" s="26">
        <v>3.5</v>
      </c>
      <c r="Z31" s="26">
        <v>6.6</v>
      </c>
      <c r="AA31" s="26">
        <v>6.6</v>
      </c>
      <c r="AB31" s="26">
        <v>6.6</v>
      </c>
      <c r="AC31" s="26">
        <v>6.6</v>
      </c>
      <c r="AD31" s="26">
        <v>6.6</v>
      </c>
      <c r="AE31" s="26">
        <v>6.6</v>
      </c>
      <c r="AF31" s="26">
        <v>6.6</v>
      </c>
      <c r="AG31" s="26">
        <v>6.6</v>
      </c>
      <c r="AH31" s="26">
        <v>6.6</v>
      </c>
      <c r="AI31" s="26">
        <v>6.6</v>
      </c>
      <c r="AJ31" s="26">
        <v>6.6</v>
      </c>
      <c r="AK31" s="26">
        <v>6.6</v>
      </c>
      <c r="AL31" s="26">
        <v>6.6</v>
      </c>
      <c r="AM31" s="26">
        <v>6.6</v>
      </c>
      <c r="AN31" s="26">
        <v>6.6</v>
      </c>
      <c r="AO31" s="26">
        <v>6.6</v>
      </c>
      <c r="AP31" s="26">
        <v>6.6</v>
      </c>
      <c r="AQ31" s="26">
        <v>6.6</v>
      </c>
      <c r="AR31" s="26"/>
      <c r="AS31" s="26"/>
      <c r="AT31" s="26"/>
      <c r="AU31" s="26"/>
      <c r="AV31" s="26"/>
      <c r="AW31" s="26"/>
      <c r="AX31" s="26" t="s">
        <v>21</v>
      </c>
      <c r="AY31" s="72"/>
      <c r="AZ31" s="72"/>
      <c r="BA31" s="72"/>
      <c r="BB31" s="72"/>
    </row>
    <row r="32" spans="1:54" ht="15" customHeight="1" x14ac:dyDescent="0.25">
      <c r="A32" s="84"/>
      <c r="B32" s="4"/>
      <c r="C32" s="4"/>
      <c r="D32" s="19"/>
      <c r="E32" s="48" t="s">
        <v>227</v>
      </c>
      <c r="F32" s="48"/>
      <c r="G32" s="48"/>
      <c r="H32" s="49">
        <f>RoofArea+SkylightArea</f>
        <v>0</v>
      </c>
      <c r="I32" s="182">
        <f>RLURoof</f>
        <v>6.6</v>
      </c>
      <c r="J32" s="51">
        <f>IF($P$10="error","",TotalRoofArea/Q20)</f>
        <v>0</v>
      </c>
      <c r="K32" s="175"/>
      <c r="L32" s="7"/>
      <c r="M32" s="26"/>
      <c r="N32" s="72"/>
      <c r="O32" s="72"/>
      <c r="P32" s="75"/>
      <c r="Q32" s="26"/>
      <c r="R32" s="239">
        <f>IF($P$8="Phase1",HLOOKUP($P$8&amp;$K$13,$W$17:$Y$34,16,FALSE),HLOOKUP($P$8&amp;$K$12,$Z$17:$AQ$34,16,FALSE))</f>
        <v>2.9</v>
      </c>
      <c r="S32" s="26"/>
      <c r="T32" s="26"/>
      <c r="U32" s="26" t="s">
        <v>169</v>
      </c>
      <c r="V32" s="139">
        <f t="shared" si="5"/>
        <v>2.9</v>
      </c>
      <c r="W32" s="26">
        <v>2.6</v>
      </c>
      <c r="X32" s="26">
        <v>2.6</v>
      </c>
      <c r="Y32" s="26">
        <v>2.6</v>
      </c>
      <c r="Z32" s="26">
        <v>2.9</v>
      </c>
      <c r="AA32" s="26">
        <v>2.9</v>
      </c>
      <c r="AB32" s="26">
        <v>2.9</v>
      </c>
      <c r="AC32" s="26">
        <v>2.9</v>
      </c>
      <c r="AD32" s="26">
        <v>2.9</v>
      </c>
      <c r="AE32" s="26">
        <v>2.9</v>
      </c>
      <c r="AF32" s="26">
        <v>2.9</v>
      </c>
      <c r="AG32" s="26">
        <v>2.9</v>
      </c>
      <c r="AH32" s="26">
        <v>2.9</v>
      </c>
      <c r="AI32" s="26">
        <v>2.9</v>
      </c>
      <c r="AJ32" s="26">
        <v>2.9</v>
      </c>
      <c r="AK32" s="26">
        <v>2.9</v>
      </c>
      <c r="AL32" s="26">
        <v>2.9</v>
      </c>
      <c r="AM32" s="26">
        <v>2.9</v>
      </c>
      <c r="AN32" s="26">
        <v>2.9</v>
      </c>
      <c r="AO32" s="26">
        <v>2.9</v>
      </c>
      <c r="AP32" s="26">
        <v>2.9</v>
      </c>
      <c r="AQ32" s="26">
        <v>2.9</v>
      </c>
      <c r="AR32" s="26"/>
      <c r="AS32" s="26"/>
      <c r="AT32" s="26"/>
      <c r="AU32" s="26"/>
      <c r="AV32" s="26"/>
      <c r="AW32" s="26"/>
      <c r="AX32" s="26" t="s">
        <v>50</v>
      </c>
      <c r="AY32" s="72"/>
      <c r="AZ32" s="72"/>
      <c r="BA32" s="72"/>
      <c r="BB32" s="72"/>
    </row>
    <row r="33" spans="1:54" ht="15" customHeight="1" x14ac:dyDescent="0.25">
      <c r="A33" s="84"/>
      <c r="B33" s="4"/>
      <c r="C33" s="4"/>
      <c r="D33" s="19"/>
      <c r="E33" s="48" t="s">
        <v>172</v>
      </c>
      <c r="F33" s="48"/>
      <c r="G33" s="48"/>
      <c r="H33" s="49">
        <f>0.7*(TotalWallArea)</f>
        <v>0</v>
      </c>
      <c r="I33" s="182">
        <f>RLU70TotalWall</f>
        <v>2</v>
      </c>
      <c r="J33" s="51">
        <f>IF($P$10="error","",P22/Q22)</f>
        <v>0</v>
      </c>
      <c r="K33" s="175"/>
      <c r="L33" s="7"/>
      <c r="M33" s="26"/>
      <c r="N33" s="234" t="s">
        <v>226</v>
      </c>
      <c r="O33" s="235"/>
      <c r="P33" s="236">
        <f>H22+H23+H24</f>
        <v>0</v>
      </c>
      <c r="Q33" s="26"/>
      <c r="R33" s="239">
        <f>IF($P$8="Phase1",HLOOKUP($P$8&amp;$K$13,$W$17:$Y$34,17,FALSE),HLOOKUP($P$8&amp;$K$12,$Z$17:$AQ$34,17,FALSE))</f>
        <v>2.5</v>
      </c>
      <c r="S33" s="26"/>
      <c r="T33" s="26"/>
      <c r="U33" s="26" t="s">
        <v>233</v>
      </c>
      <c r="V33" s="139">
        <f t="shared" si="5"/>
        <v>2.5</v>
      </c>
      <c r="W33" s="26">
        <v>1.9</v>
      </c>
      <c r="X33" s="26">
        <v>1.9</v>
      </c>
      <c r="Y33" s="26">
        <v>1.9</v>
      </c>
      <c r="Z33" s="26">
        <v>2.5</v>
      </c>
      <c r="AA33" s="26">
        <v>2.5</v>
      </c>
      <c r="AB33" s="26">
        <v>2.5</v>
      </c>
      <c r="AC33" s="26">
        <v>2.8</v>
      </c>
      <c r="AD33" s="239">
        <v>3</v>
      </c>
      <c r="AE33" s="239">
        <v>3</v>
      </c>
      <c r="AF33" s="26">
        <v>2.5</v>
      </c>
      <c r="AG33" s="26">
        <v>2.5</v>
      </c>
      <c r="AH33" s="26">
        <v>2.5</v>
      </c>
      <c r="AI33" s="26">
        <v>2.8</v>
      </c>
      <c r="AJ33" s="239">
        <v>3</v>
      </c>
      <c r="AK33" s="239">
        <v>3</v>
      </c>
      <c r="AL33" s="26">
        <v>2.5</v>
      </c>
      <c r="AM33" s="26">
        <v>2.5</v>
      </c>
      <c r="AN33" s="26">
        <v>2.5</v>
      </c>
      <c r="AO33" s="26">
        <v>2.8</v>
      </c>
      <c r="AP33" s="239">
        <v>3</v>
      </c>
      <c r="AQ33" s="239">
        <v>3</v>
      </c>
      <c r="AR33" s="26"/>
      <c r="AS33" s="26"/>
      <c r="AT33" s="26"/>
      <c r="AU33" s="26"/>
      <c r="AV33" s="26"/>
      <c r="AW33" s="26"/>
      <c r="AX33" s="26" t="s">
        <v>51</v>
      </c>
      <c r="AY33" s="72"/>
      <c r="AZ33" s="72"/>
      <c r="BA33" s="72"/>
      <c r="BB33" s="72"/>
    </row>
    <row r="34" spans="1:54" ht="15" customHeight="1" x14ac:dyDescent="0.25">
      <c r="A34" s="84"/>
      <c r="B34" s="4"/>
      <c r="C34" s="4"/>
      <c r="D34" s="19"/>
      <c r="E34" s="48" t="s">
        <v>213</v>
      </c>
      <c r="F34" s="48"/>
      <c r="G34" s="48"/>
      <c r="H34" s="49">
        <f>0.3*(TotalWallArea)</f>
        <v>0</v>
      </c>
      <c r="I34" s="183">
        <f>RLU30TotalWall</f>
        <v>0.37</v>
      </c>
      <c r="J34" s="51">
        <f>IF($P$10="error","",IF(P23=0,0,P23/Q23))</f>
        <v>0</v>
      </c>
      <c r="K34" s="175"/>
      <c r="L34" s="7"/>
      <c r="M34" s="26"/>
      <c r="N34" s="72"/>
      <c r="O34" s="72"/>
      <c r="P34" s="75"/>
      <c r="Q34" s="26"/>
      <c r="R34" s="239">
        <f>IF($P$8="Phase1",HLOOKUP($P$8&amp;$K$13,$W$17:$Y$34,18,FALSE),HLOOKUP($P$8&amp;$K$12,$Z$17:$AQ$34,18,FALSE))</f>
        <v>2.5</v>
      </c>
      <c r="S34" s="26"/>
      <c r="T34" s="26"/>
      <c r="U34" s="26" t="s">
        <v>234</v>
      </c>
      <c r="V34" s="139">
        <f t="shared" si="5"/>
        <v>2.5</v>
      </c>
      <c r="W34" s="26">
        <v>1.9</v>
      </c>
      <c r="X34" s="26">
        <v>1.9</v>
      </c>
      <c r="Y34" s="26">
        <v>1.9</v>
      </c>
      <c r="Z34" s="26">
        <v>2.5</v>
      </c>
      <c r="AA34" s="26">
        <v>2.5</v>
      </c>
      <c r="AB34" s="26">
        <v>2.5</v>
      </c>
      <c r="AC34" s="26">
        <v>2.8</v>
      </c>
      <c r="AD34" s="239">
        <v>3</v>
      </c>
      <c r="AE34" s="239">
        <v>3</v>
      </c>
      <c r="AF34" s="26">
        <v>2.5</v>
      </c>
      <c r="AG34" s="26">
        <v>2.5</v>
      </c>
      <c r="AH34" s="26">
        <v>2.5</v>
      </c>
      <c r="AI34" s="26">
        <v>2.8</v>
      </c>
      <c r="AJ34" s="239">
        <v>3</v>
      </c>
      <c r="AK34" s="239">
        <v>3</v>
      </c>
      <c r="AL34" s="26">
        <v>2.5</v>
      </c>
      <c r="AM34" s="26">
        <v>2.5</v>
      </c>
      <c r="AN34" s="26">
        <v>2.5</v>
      </c>
      <c r="AO34" s="26">
        <v>2.8</v>
      </c>
      <c r="AP34" s="239">
        <v>3</v>
      </c>
      <c r="AQ34" s="239">
        <v>3</v>
      </c>
      <c r="AR34" s="26"/>
      <c r="AS34" s="26"/>
      <c r="AT34" s="26"/>
      <c r="AU34" s="26"/>
      <c r="AV34" s="26"/>
      <c r="AW34" s="26"/>
      <c r="AX34" s="26" t="s">
        <v>41</v>
      </c>
      <c r="AY34" s="72"/>
      <c r="AZ34" s="72"/>
      <c r="BA34" s="72"/>
      <c r="BB34" s="72"/>
    </row>
    <row r="35" spans="1:54" ht="15" customHeight="1" x14ac:dyDescent="0.25">
      <c r="A35" s="84"/>
      <c r="B35" s="4"/>
      <c r="C35" s="4"/>
      <c r="D35" s="19"/>
      <c r="E35" s="35"/>
      <c r="F35" s="28"/>
      <c r="G35" s="28"/>
      <c r="H35" s="178">
        <f>SUM(H30:H34)</f>
        <v>0</v>
      </c>
      <c r="I35" s="36"/>
      <c r="J35" s="184" t="s">
        <v>78</v>
      </c>
      <c r="K35" s="38">
        <f>IF($P$10="error","",SUM(J30:J34))</f>
        <v>0</v>
      </c>
      <c r="L35" s="7"/>
      <c r="M35" s="26"/>
      <c r="N35" s="72"/>
      <c r="O35" s="72"/>
      <c r="P35" s="7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 t="s">
        <v>42</v>
      </c>
      <c r="AY35" s="72"/>
      <c r="AZ35" s="72"/>
      <c r="BA35" s="72"/>
      <c r="BB35" s="72"/>
    </row>
    <row r="36" spans="1:54" ht="15" customHeight="1" x14ac:dyDescent="0.25">
      <c r="A36" s="84"/>
      <c r="B36" s="4"/>
      <c r="C36" s="4"/>
      <c r="D36" s="19"/>
      <c r="E36" s="99"/>
      <c r="F36" s="7"/>
      <c r="G36" s="7"/>
      <c r="H36" s="173"/>
      <c r="I36" s="13"/>
      <c r="J36" s="174"/>
      <c r="K36" s="8"/>
      <c r="L36" s="7"/>
      <c r="M36" s="26"/>
      <c r="N36" s="72"/>
      <c r="O36" s="72"/>
      <c r="P36" s="75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 t="s">
        <v>22</v>
      </c>
      <c r="AY36" s="72"/>
      <c r="AZ36" s="72"/>
      <c r="BA36" s="72"/>
      <c r="BB36" s="72"/>
    </row>
    <row r="37" spans="1:54" ht="15" customHeight="1" x14ac:dyDescent="0.25">
      <c r="A37" s="84"/>
      <c r="B37" s="4"/>
      <c r="C37" s="4"/>
      <c r="D37" s="19"/>
      <c r="E37" s="99"/>
      <c r="F37" s="7"/>
      <c r="G37" s="7"/>
      <c r="H37" s="173"/>
      <c r="I37" s="100"/>
      <c r="J37" s="174"/>
      <c r="K37" s="8"/>
      <c r="L37" s="7"/>
      <c r="M37" s="26"/>
      <c r="N37" s="72"/>
      <c r="O37" s="72"/>
      <c r="P37" s="75"/>
      <c r="Q37" s="26"/>
      <c r="R37" s="1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 t="s">
        <v>43</v>
      </c>
      <c r="AY37" s="72"/>
      <c r="AZ37" s="72"/>
      <c r="BA37" s="72"/>
      <c r="BB37" s="72"/>
    </row>
    <row r="38" spans="1:54" ht="15" customHeight="1" x14ac:dyDescent="0.3">
      <c r="A38" s="84"/>
      <c r="B38" s="4"/>
      <c r="C38" s="4"/>
      <c r="D38" s="19"/>
      <c r="E38" s="17" t="str">
        <f>IF(P10="error", "Please enter a valid territorial authority in the dropdown", IF(P12&gt;0.4,"This design can not be assessed as the window area exceeds 40%",IF(R30&lt;&gt;0,"This design has some R-values not entered",IF(R29&lt;&gt;0,"This design has some R-values that are too small","Comparison of proposed building against the reference building"))))</f>
        <v>Comparison of proposed building against the reference building</v>
      </c>
      <c r="F38" s="7"/>
      <c r="G38" s="7"/>
      <c r="I38" s="7"/>
      <c r="J38" s="7"/>
      <c r="K38" s="3" t="str">
        <f>IF(ISBLANK(K25),"",IF(E38&lt;&gt;"Comparison of proposed building against the reference building","",IF(K25&gt;K35,"Fail","PASS")))</f>
        <v>PASS</v>
      </c>
      <c r="L38" s="7"/>
      <c r="M38" s="26"/>
      <c r="N38" s="72"/>
      <c r="O38" s="72"/>
      <c r="P38" s="75"/>
      <c r="Q38" s="26"/>
      <c r="R38" s="1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 t="s">
        <v>44</v>
      </c>
      <c r="AY38" s="72"/>
      <c r="AZ38" s="72"/>
      <c r="BA38" s="72"/>
      <c r="BB38" s="72"/>
    </row>
    <row r="39" spans="1:54" ht="6" customHeight="1" x14ac:dyDescent="0.25">
      <c r="A39" s="84"/>
      <c r="B39" s="4"/>
      <c r="C39" s="4"/>
      <c r="D39" s="19"/>
      <c r="E39" s="7"/>
      <c r="F39" s="7"/>
      <c r="G39" s="7"/>
      <c r="H39" s="7"/>
      <c r="I39" s="7"/>
      <c r="J39" s="7"/>
      <c r="K39" s="8"/>
      <c r="L39" s="7"/>
      <c r="M39" s="26"/>
      <c r="N39" s="72"/>
      <c r="O39" s="72"/>
      <c r="P39" s="72"/>
      <c r="Q39" s="26"/>
      <c r="R39" s="1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 t="s">
        <v>23</v>
      </c>
      <c r="AY39" s="72"/>
      <c r="AZ39" s="72"/>
      <c r="BA39" s="72"/>
      <c r="BB39" s="72"/>
    </row>
    <row r="40" spans="1:54" ht="15" customHeight="1" x14ac:dyDescent="0.25">
      <c r="A40" s="84"/>
      <c r="B40" s="4"/>
      <c r="C40" s="4"/>
      <c r="D40" s="19"/>
      <c r="E40" s="196" t="str">
        <f>IF(ABS(TotalRoofArea-(SlabFloorArea+OtherFloorArea))&gt;5, "Warning: The total floor area and total roof area do not match (check for skillion roof?)","")</f>
        <v/>
      </c>
      <c r="F40" s="7"/>
      <c r="G40" s="7"/>
      <c r="H40" s="7"/>
      <c r="I40" s="7"/>
      <c r="J40" s="7"/>
      <c r="K40" s="8"/>
      <c r="L40" s="7"/>
      <c r="M40" s="26"/>
      <c r="N40" s="72"/>
      <c r="O40" s="72"/>
      <c r="P40" s="72"/>
      <c r="Q40" s="26"/>
      <c r="R40" s="1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 t="s">
        <v>45</v>
      </c>
      <c r="AY40" s="72"/>
      <c r="AZ40" s="72"/>
      <c r="BA40" s="72"/>
      <c r="BB40" s="72"/>
    </row>
    <row r="41" spans="1:54" ht="45" customHeight="1" x14ac:dyDescent="0.25">
      <c r="A41" s="84"/>
      <c r="B41" s="4"/>
      <c r="C41" s="4"/>
      <c r="D41" s="19"/>
      <c r="E41" s="14" t="s">
        <v>83</v>
      </c>
      <c r="F41" s="14" t="s">
        <v>82</v>
      </c>
      <c r="G41" s="135" t="s">
        <v>113</v>
      </c>
      <c r="H41" s="177" t="s">
        <v>89</v>
      </c>
      <c r="I41" s="15" t="s">
        <v>179</v>
      </c>
      <c r="J41" s="15" t="s">
        <v>88</v>
      </c>
      <c r="K41" s="16" t="s">
        <v>86</v>
      </c>
      <c r="L41" s="7"/>
      <c r="M41" s="72"/>
      <c r="N41" s="72"/>
      <c r="O41" s="142" t="s">
        <v>94</v>
      </c>
      <c r="P41" s="142" t="s">
        <v>95</v>
      </c>
      <c r="Q41" s="72"/>
      <c r="R41" s="76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26" t="s">
        <v>46</v>
      </c>
      <c r="AY41" s="72"/>
      <c r="AZ41" s="72"/>
      <c r="BA41" s="72"/>
      <c r="BB41" s="72"/>
    </row>
    <row r="42" spans="1:54" ht="15" customHeight="1" x14ac:dyDescent="0.25">
      <c r="A42" s="84"/>
      <c r="B42" s="4"/>
      <c r="C42" s="167">
        <f>COUNTIF($E$42:E42,E42)</f>
        <v>1</v>
      </c>
      <c r="D42" s="21">
        <f>ROW()-41</f>
        <v>1</v>
      </c>
      <c r="E42" s="143" t="str">
        <f>VLOOKUP(D42,$AT$18:$AU$25,2,TRUE)</f>
        <v>end</v>
      </c>
      <c r="F42" s="165" t="str">
        <f ca="1">IF(ISERROR(VLOOKUP($C42,INDIRECT(CONCATENATE("'",$E42,"'!$B$10:$AC$59"),TRUE),2,FALSE)),"",
IF(VLOOKUP($C42,INDIRECT(CONCATENATE("'",$E42,"'!$B$10:$AC$59"),TRUE),2,FALSE)=0,"",VLOOKUP($C42,INDIRECT(CONCATENATE("'",$E42,"'!$B$10:$AC$59"),TRUE),2,FALSE)))</f>
        <v/>
      </c>
      <c r="G42" s="165" t="str">
        <f ca="1">IF(ISERROR(VLOOKUP($C42,INDIRECT(CONCATENATE("'",$E42,"'!$B$10:$AC$59"),TRUE),26,FALSE)),"",
IF(VLOOKUP($C42,INDIRECT(CONCATENATE("'",$E42,"'!$B$10:$AC$59"),TRUE),26,FALSE)=0,"",VLOOKUP($C42,INDIRECT(CONCATENATE("'",$E42,"'!$B$10:$AC$59"),TRUE),26,FALSE)))</f>
        <v/>
      </c>
      <c r="H42" s="197" t="str">
        <f ca="1">IF(ISERROR(VLOOKUP($C42,INDIRECT(CONCATENATE("'",$E42,"'!$B$10:$AC$59"),TRUE),27,FALSE)),"",
IF(VLOOKUP($C42,INDIRECT(CONCATENATE("'",$E42,"'!$B$10:$AC$59"),TRUE),27,FALSE)=0,"",VLOOKUP($C42,INDIRECT(CONCATENATE("'",$E42,"'!$B$10:$AC$59"),TRUE),27,FALSE)))</f>
        <v/>
      </c>
      <c r="I42" s="197" t="str">
        <f ca="1">IF(ISERROR(VLOOKUP($C42,INDIRECT(CONCATENATE("'",$E42,"'!$B$10:$AC$59"),TRUE),28,FALSE)),"",
IF(VLOOKUP($C42,INDIRECT(CONCATENATE("'",$E42,"'!$B$10:$AC$59"),TRUE),28,FALSE)=0,"",VLOOKUP($C42,INDIRECT(CONCATENATE("'",$E42,"'!$B$10:$AC$59"),TRUE),28,FALSE)))</f>
        <v/>
      </c>
      <c r="J42" s="137" t="str">
        <f ca="1">IF(NOT(AND(ISNUMBER(H42),ISNUMBER(I42))),"",IF(I42&lt;0.01,"",ROUND(H42,2)/ROUNDDOWN(I42,2)))</f>
        <v/>
      </c>
      <c r="K42" s="18" t="str">
        <f>IF(OR(E42="end",ISERROR(E42)),"",IF(AND(ISNUMBER(H42),I42=""),"R-value required",IF(I42="","",IF(VALUE(I42)&lt;VALUE(O42),"R-value too small",IF(VALUE(I42)&gt;VALUE(P42),"R-value seems high","")))))</f>
        <v/>
      </c>
      <c r="L42" s="7"/>
      <c r="M42" s="72"/>
      <c r="N42" s="72"/>
      <c r="O42" s="40" t="str">
        <f>IF(E42="end","",IF(G42="Yes",VLOOKUP("Heated"&amp;$E42,$U$31:$V$34,2,FALSE),VLOOKUP(E42,$U$18:$V$24,2,FALSE)))</f>
        <v/>
      </c>
      <c r="P42" s="40" t="str">
        <f t="shared" ref="P42:P73" si="6">IF(ISERROR(VLOOKUP(E42,$E$18:$S$24,15,FALSE)),"",VLOOKUP(E42,$E$18:$S$24,15,FALSE))</f>
        <v/>
      </c>
      <c r="Q42" s="72"/>
      <c r="R42" s="76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26" t="s">
        <v>47</v>
      </c>
      <c r="AY42" s="72"/>
      <c r="AZ42" s="72"/>
      <c r="BA42" s="72"/>
      <c r="BB42" s="72"/>
    </row>
    <row r="43" spans="1:54" ht="15" customHeight="1" x14ac:dyDescent="0.25">
      <c r="A43" s="84"/>
      <c r="B43" s="4"/>
      <c r="C43" s="167">
        <f>COUNTIF($E$42:E43,E43)</f>
        <v>2</v>
      </c>
      <c r="D43" s="21">
        <f t="shared" ref="D43:D106" si="7">ROW()-41</f>
        <v>2</v>
      </c>
      <c r="E43" s="144" t="str">
        <f t="shared" ref="E43:E106" si="8">VLOOKUP(D43,$AT$18:$AU$25,2,TRUE)</f>
        <v>end</v>
      </c>
      <c r="F43" s="166" t="str">
        <f ca="1">IF(ISERROR(VLOOKUP($C43,INDIRECT(CONCATENATE("'",$E43,"'!$B$10:$AC$59"),TRUE),2,FALSE)),"",
IF(VLOOKUP($C43,INDIRECT(CONCATENATE("'",$E43,"'!$B$10:$AC$59"),TRUE),2,FALSE)=0,"",VLOOKUP($C43,INDIRECT(CONCATENATE("'",$E43,"'!$B$10:$AC$59"),TRUE),2,FALSE)))</f>
        <v/>
      </c>
      <c r="G43" s="166" t="str">
        <f ca="1">IF(ISERROR(VLOOKUP($C43,INDIRECT(CONCATENATE("'",$E43,"'!$B$10:$AC$59"),TRUE),26,FALSE)),"",
IF(VLOOKUP($C43,INDIRECT(CONCATENATE("'",$E43,"'!$B$10:$AC$59"),TRUE),26,FALSE)=0,"",VLOOKUP($C43,INDIRECT(CONCATENATE("'",$E43,"'!$B$10:$AC$59"),TRUE),26,FALSE)))</f>
        <v/>
      </c>
      <c r="H43" s="198" t="str">
        <f ca="1">IF(ISERROR(VLOOKUP($C43,INDIRECT(CONCATENATE("'",$E43,"'!$B$10:$AC$59"),TRUE),27,FALSE)),"",
IF(VLOOKUP($C43,INDIRECT(CONCATENATE("'",$E43,"'!$B$10:$AC$59"),TRUE),27,FALSE)=0,"",VLOOKUP($C43,INDIRECT(CONCATENATE("'",$E43,"'!$B$10:$AC$59"),TRUE),27,FALSE)))</f>
        <v/>
      </c>
      <c r="I43" s="198" t="str">
        <f ca="1">IF(ISERROR(VLOOKUP($C43,INDIRECT(CONCATENATE("'",$E43,"'!$B$10:$AC$59"),TRUE),28,FALSE)),"",
IF(VLOOKUP($C43,INDIRECT(CONCATENATE("'",$E43,"'!$B$10:$AC$59"),TRUE),28,FALSE)=0,"",VLOOKUP($C43,INDIRECT(CONCATENATE("'",$E43,"'!$B$10:$AC$59"),TRUE),28,FALSE)))</f>
        <v/>
      </c>
      <c r="J43" s="138" t="str">
        <f t="shared" ref="J43:J106" ca="1" si="9">IF(NOT(AND(ISNUMBER(H43),ISNUMBER(I43))),"",IF(I43&lt;0.01,"",ROUND(H43,2)/ROUNDDOWN(I43,2)))</f>
        <v/>
      </c>
      <c r="K43" s="18" t="str">
        <f>IF(OR(E43="end",ISERROR(E43)),"",IF(AND(ISNUMBER(H43),I43=""),"R-value required",IF(I43="","",IF(VALUE(I43)&lt;VALUE(O43),"R-value too small",IF(VALUE(I43)&gt;VALUE(P43),"R-value seems high","")))))</f>
        <v/>
      </c>
      <c r="L43" s="7"/>
      <c r="M43" s="72"/>
      <c r="N43" s="72"/>
      <c r="O43" s="40" t="str">
        <f t="shared" ref="O43:O73" si="10">IF(E43="end","",IF(G43="Yes",VLOOKUP("Heated"&amp;$E43,$U$31:$V$34,2,FALSE),VLOOKUP(E43,$U$18:$V$24,2,FALSE)))</f>
        <v/>
      </c>
      <c r="P43" s="40" t="str">
        <f t="shared" si="6"/>
        <v/>
      </c>
      <c r="Q43" s="72"/>
      <c r="R43" s="76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26" t="s">
        <v>24</v>
      </c>
      <c r="AY43" s="72"/>
      <c r="AZ43" s="72"/>
      <c r="BA43" s="72"/>
      <c r="BB43" s="72"/>
    </row>
    <row r="44" spans="1:54" ht="15" customHeight="1" x14ac:dyDescent="0.25">
      <c r="A44" s="84"/>
      <c r="B44" s="4"/>
      <c r="C44" s="167">
        <f>COUNTIF($E$42:E44,E44)</f>
        <v>3</v>
      </c>
      <c r="D44" s="21">
        <f t="shared" si="7"/>
        <v>3</v>
      </c>
      <c r="E44" s="144" t="str">
        <f>VLOOKUP(D44,$AT$18:$AU$25,2,TRUE)</f>
        <v>end</v>
      </c>
      <c r="F44" s="166" t="str">
        <f t="shared" ref="F44:F107" ca="1" si="11">IF(ISERROR(VLOOKUP($C44,INDIRECT(CONCATENATE("'",$E44,"'!$B$10:$AC$59"),TRUE),2,FALSE)),"",
IF(VLOOKUP($C44,INDIRECT(CONCATENATE("'",$E44,"'!$B$10:$AC$59"),TRUE),2,FALSE)=0,"",VLOOKUP($C44,INDIRECT(CONCATENATE("'",$E44,"'!$B$10:$AC$59"),TRUE),2,FALSE)))</f>
        <v/>
      </c>
      <c r="G44" s="166" t="str">
        <f t="shared" ref="G44:G107" ca="1" si="12">IF(ISERROR(VLOOKUP($C44,INDIRECT(CONCATENATE("'",$E44,"'!$B$10:$AC$59"),TRUE),26,FALSE)),"",
IF(VLOOKUP($C44,INDIRECT(CONCATENATE("'",$E44,"'!$B$10:$AC$59"),TRUE),26,FALSE)=0,"",VLOOKUP($C44,INDIRECT(CONCATENATE("'",$E44,"'!$B$10:$AC$59"),TRUE),26,FALSE)))</f>
        <v/>
      </c>
      <c r="H44" s="198" t="str">
        <f t="shared" ref="H44:H107" ca="1" si="13">IF(ISERROR(VLOOKUP($C44,INDIRECT(CONCATENATE("'",$E44,"'!$B$10:$AC$59"),TRUE),27,FALSE)),"",
IF(VLOOKUP($C44,INDIRECT(CONCATENATE("'",$E44,"'!$B$10:$AC$59"),TRUE),27,FALSE)=0,"",VLOOKUP($C44,INDIRECT(CONCATENATE("'",$E44,"'!$B$10:$AC$59"),TRUE),27,FALSE)))</f>
        <v/>
      </c>
      <c r="I44" s="198" t="str">
        <f t="shared" ref="I44:I107" ca="1" si="14">IF(ISERROR(VLOOKUP($C44,INDIRECT(CONCATENATE("'",$E44,"'!$B$10:$AC$59"),TRUE),28,FALSE)),"",
IF(VLOOKUP($C44,INDIRECT(CONCATENATE("'",$E44,"'!$B$10:$AC$59"),TRUE),28,FALSE)=0,"",VLOOKUP($C44,INDIRECT(CONCATENATE("'",$E44,"'!$B$10:$AC$59"),TRUE),28,FALSE)))</f>
        <v/>
      </c>
      <c r="J44" s="138" t="str">
        <f t="shared" ca="1" si="9"/>
        <v/>
      </c>
      <c r="K44" s="18" t="str">
        <f t="shared" ref="K44:K107" si="15">IF(OR(E44="end",ISERROR(E44)),"",IF(AND(ISNUMBER(H44),I44=""),"R-value required",IF(I44="","",IF(VALUE(I44)&lt;VALUE(O44),"R-value too small",IF(VALUE(I44)&gt;VALUE(P44),"R-value seems high","")))))</f>
        <v/>
      </c>
      <c r="L44" s="7"/>
      <c r="M44" s="72"/>
      <c r="N44" s="72"/>
      <c r="O44" s="40" t="str">
        <f t="shared" si="10"/>
        <v/>
      </c>
      <c r="P44" s="40" t="str">
        <f t="shared" si="6"/>
        <v/>
      </c>
      <c r="Q44" s="72"/>
      <c r="R44" s="76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26" t="s">
        <v>48</v>
      </c>
      <c r="AY44" s="72"/>
      <c r="AZ44" s="72"/>
      <c r="BA44" s="72"/>
      <c r="BB44" s="72"/>
    </row>
    <row r="45" spans="1:54" ht="15" customHeight="1" x14ac:dyDescent="0.25">
      <c r="A45" s="84"/>
      <c r="B45" s="4"/>
      <c r="C45" s="167">
        <f>COUNTIF($E$42:E45,E45)</f>
        <v>4</v>
      </c>
      <c r="D45" s="21">
        <f t="shared" si="7"/>
        <v>4</v>
      </c>
      <c r="E45" s="144" t="str">
        <f t="shared" si="8"/>
        <v>end</v>
      </c>
      <c r="F45" s="166" t="str">
        <f t="shared" ca="1" si="11"/>
        <v/>
      </c>
      <c r="G45" s="166" t="str">
        <f t="shared" ca="1" si="12"/>
        <v/>
      </c>
      <c r="H45" s="198" t="str">
        <f t="shared" ca="1" si="13"/>
        <v/>
      </c>
      <c r="I45" s="198" t="str">
        <f t="shared" ca="1" si="14"/>
        <v/>
      </c>
      <c r="J45" s="138" t="str">
        <f t="shared" ca="1" si="9"/>
        <v/>
      </c>
      <c r="K45" s="18" t="str">
        <f t="shared" si="15"/>
        <v/>
      </c>
      <c r="L45" s="7"/>
      <c r="M45" s="72"/>
      <c r="N45" s="72"/>
      <c r="O45" s="40" t="str">
        <f t="shared" si="10"/>
        <v/>
      </c>
      <c r="P45" s="40" t="str">
        <f t="shared" si="6"/>
        <v/>
      </c>
      <c r="Q45" s="72"/>
      <c r="R45" s="76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26" t="s">
        <v>49</v>
      </c>
      <c r="AY45" s="72"/>
      <c r="AZ45" s="72"/>
      <c r="BA45" s="72"/>
      <c r="BB45" s="72"/>
    </row>
    <row r="46" spans="1:54" ht="15" customHeight="1" x14ac:dyDescent="0.25">
      <c r="A46" s="84"/>
      <c r="B46" s="4"/>
      <c r="C46" s="167">
        <f>COUNTIF($E$42:E46,E46)</f>
        <v>5</v>
      </c>
      <c r="D46" s="21">
        <f t="shared" si="7"/>
        <v>5</v>
      </c>
      <c r="E46" s="144" t="str">
        <f t="shared" si="8"/>
        <v>end</v>
      </c>
      <c r="F46" s="166" t="str">
        <f t="shared" ca="1" si="11"/>
        <v/>
      </c>
      <c r="G46" s="166" t="str">
        <f t="shared" ca="1" si="12"/>
        <v/>
      </c>
      <c r="H46" s="198" t="str">
        <f t="shared" ca="1" si="13"/>
        <v/>
      </c>
      <c r="I46" s="198" t="str">
        <f t="shared" ca="1" si="14"/>
        <v/>
      </c>
      <c r="J46" s="138" t="str">
        <f t="shared" ca="1" si="9"/>
        <v/>
      </c>
      <c r="K46" s="18" t="str">
        <f t="shared" si="15"/>
        <v/>
      </c>
      <c r="L46" s="7"/>
      <c r="M46" s="72"/>
      <c r="N46" s="72"/>
      <c r="O46" s="40" t="str">
        <f t="shared" si="10"/>
        <v/>
      </c>
      <c r="P46" s="40" t="str">
        <f t="shared" si="6"/>
        <v/>
      </c>
      <c r="Q46" s="72"/>
      <c r="R46" s="76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26" t="s">
        <v>53</v>
      </c>
      <c r="AY46" s="72"/>
      <c r="AZ46" s="72"/>
      <c r="BA46" s="72"/>
      <c r="BB46" s="72"/>
    </row>
    <row r="47" spans="1:54" ht="15" customHeight="1" x14ac:dyDescent="0.25">
      <c r="A47" s="84"/>
      <c r="B47" s="4"/>
      <c r="C47" s="167">
        <f>COUNTIF($E$42:E47,E47)</f>
        <v>6</v>
      </c>
      <c r="D47" s="21">
        <f t="shared" si="7"/>
        <v>6</v>
      </c>
      <c r="E47" s="144" t="str">
        <f t="shared" si="8"/>
        <v>end</v>
      </c>
      <c r="F47" s="166" t="str">
        <f t="shared" ca="1" si="11"/>
        <v/>
      </c>
      <c r="G47" s="166" t="str">
        <f t="shared" ca="1" si="12"/>
        <v/>
      </c>
      <c r="H47" s="198" t="str">
        <f t="shared" ca="1" si="13"/>
        <v/>
      </c>
      <c r="I47" s="198" t="str">
        <f t="shared" ca="1" si="14"/>
        <v/>
      </c>
      <c r="J47" s="138" t="str">
        <f t="shared" ca="1" si="9"/>
        <v/>
      </c>
      <c r="K47" s="18" t="str">
        <f t="shared" si="15"/>
        <v/>
      </c>
      <c r="L47" s="7"/>
      <c r="M47" s="72"/>
      <c r="N47" s="72"/>
      <c r="O47" s="40" t="str">
        <f t="shared" si="10"/>
        <v/>
      </c>
      <c r="P47" s="40" t="str">
        <f t="shared" si="6"/>
        <v/>
      </c>
      <c r="Q47" s="72"/>
      <c r="R47" s="76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26" t="s">
        <v>54</v>
      </c>
      <c r="AY47" s="72"/>
      <c r="AZ47" s="72"/>
      <c r="BA47" s="72"/>
      <c r="BB47" s="72"/>
    </row>
    <row r="48" spans="1:54" ht="15" customHeight="1" x14ac:dyDescent="0.25">
      <c r="A48" s="84"/>
      <c r="B48" s="4"/>
      <c r="C48" s="167">
        <f>COUNTIF($E$42:E48,E48)</f>
        <v>7</v>
      </c>
      <c r="D48" s="21">
        <f t="shared" si="7"/>
        <v>7</v>
      </c>
      <c r="E48" s="144" t="str">
        <f t="shared" si="8"/>
        <v>end</v>
      </c>
      <c r="F48" s="166" t="str">
        <f t="shared" ca="1" si="11"/>
        <v/>
      </c>
      <c r="G48" s="166" t="str">
        <f t="shared" ca="1" si="12"/>
        <v/>
      </c>
      <c r="H48" s="198" t="str">
        <f t="shared" ca="1" si="13"/>
        <v/>
      </c>
      <c r="I48" s="198" t="str">
        <f t="shared" ca="1" si="14"/>
        <v/>
      </c>
      <c r="J48" s="138" t="str">
        <f t="shared" ca="1" si="9"/>
        <v/>
      </c>
      <c r="K48" s="18" t="str">
        <f t="shared" si="15"/>
        <v/>
      </c>
      <c r="L48" s="7"/>
      <c r="M48" s="72"/>
      <c r="N48" s="72"/>
      <c r="O48" s="40" t="str">
        <f t="shared" si="10"/>
        <v/>
      </c>
      <c r="P48" s="40" t="str">
        <f t="shared" si="6"/>
        <v/>
      </c>
      <c r="Q48" s="72"/>
      <c r="R48" s="76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26" t="s">
        <v>55</v>
      </c>
      <c r="AY48" s="72"/>
      <c r="AZ48" s="72"/>
      <c r="BA48" s="72"/>
      <c r="BB48" s="72"/>
    </row>
    <row r="49" spans="1:54" ht="15" customHeight="1" x14ac:dyDescent="0.25">
      <c r="A49" s="84"/>
      <c r="B49" s="4"/>
      <c r="C49" s="167">
        <f>COUNTIF($E$42:E49,E49)</f>
        <v>8</v>
      </c>
      <c r="D49" s="21">
        <f t="shared" si="7"/>
        <v>8</v>
      </c>
      <c r="E49" s="144" t="str">
        <f t="shared" si="8"/>
        <v>end</v>
      </c>
      <c r="F49" s="166" t="str">
        <f t="shared" ca="1" si="11"/>
        <v/>
      </c>
      <c r="G49" s="166" t="str">
        <f t="shared" ca="1" si="12"/>
        <v/>
      </c>
      <c r="H49" s="198" t="str">
        <f t="shared" ca="1" si="13"/>
        <v/>
      </c>
      <c r="I49" s="198" t="str">
        <f t="shared" ca="1" si="14"/>
        <v/>
      </c>
      <c r="J49" s="138" t="str">
        <f t="shared" ca="1" si="9"/>
        <v/>
      </c>
      <c r="K49" s="18" t="str">
        <f t="shared" si="15"/>
        <v/>
      </c>
      <c r="L49" s="7"/>
      <c r="M49" s="72"/>
      <c r="N49" s="72"/>
      <c r="O49" s="40" t="str">
        <f t="shared" si="10"/>
        <v/>
      </c>
      <c r="P49" s="40" t="str">
        <f t="shared" si="6"/>
        <v/>
      </c>
      <c r="Q49" s="72"/>
      <c r="R49" s="76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26" t="s">
        <v>56</v>
      </c>
      <c r="AY49" s="72"/>
      <c r="AZ49" s="72"/>
      <c r="BA49" s="72"/>
      <c r="BB49" s="72"/>
    </row>
    <row r="50" spans="1:54" ht="15" customHeight="1" x14ac:dyDescent="0.25">
      <c r="A50" s="84"/>
      <c r="B50" s="4"/>
      <c r="C50" s="167">
        <f>COUNTIF($E$42:E50,E50)</f>
        <v>9</v>
      </c>
      <c r="D50" s="21">
        <f t="shared" si="7"/>
        <v>9</v>
      </c>
      <c r="E50" s="144" t="str">
        <f t="shared" si="8"/>
        <v>end</v>
      </c>
      <c r="F50" s="166" t="str">
        <f t="shared" ca="1" si="11"/>
        <v/>
      </c>
      <c r="G50" s="166" t="str">
        <f t="shared" ca="1" si="12"/>
        <v/>
      </c>
      <c r="H50" s="198" t="str">
        <f t="shared" ca="1" si="13"/>
        <v/>
      </c>
      <c r="I50" s="198" t="str">
        <f t="shared" ca="1" si="14"/>
        <v/>
      </c>
      <c r="J50" s="138" t="str">
        <f t="shared" ca="1" si="9"/>
        <v/>
      </c>
      <c r="K50" s="18" t="str">
        <f t="shared" si="15"/>
        <v/>
      </c>
      <c r="L50" s="7"/>
      <c r="M50" s="72"/>
      <c r="N50" s="72"/>
      <c r="O50" s="40" t="str">
        <f t="shared" si="10"/>
        <v/>
      </c>
      <c r="P50" s="40" t="str">
        <f t="shared" si="6"/>
        <v/>
      </c>
      <c r="Q50" s="72"/>
      <c r="R50" s="76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26" t="s">
        <v>57</v>
      </c>
      <c r="AY50" s="72"/>
      <c r="AZ50" s="72"/>
      <c r="BA50" s="72"/>
      <c r="BB50" s="72"/>
    </row>
    <row r="51" spans="1:54" ht="15" customHeight="1" x14ac:dyDescent="0.25">
      <c r="A51" s="84"/>
      <c r="B51" s="4"/>
      <c r="C51" s="167">
        <f>COUNTIF($E$42:E51,E51)</f>
        <v>10</v>
      </c>
      <c r="D51" s="21">
        <f t="shared" si="7"/>
        <v>10</v>
      </c>
      <c r="E51" s="144" t="str">
        <f t="shared" si="8"/>
        <v>end</v>
      </c>
      <c r="F51" s="166" t="str">
        <f t="shared" ca="1" si="11"/>
        <v/>
      </c>
      <c r="G51" s="166" t="str">
        <f t="shared" ca="1" si="12"/>
        <v/>
      </c>
      <c r="H51" s="198" t="str">
        <f t="shared" ca="1" si="13"/>
        <v/>
      </c>
      <c r="I51" s="198" t="str">
        <f t="shared" ca="1" si="14"/>
        <v/>
      </c>
      <c r="J51" s="138" t="str">
        <f t="shared" ca="1" si="9"/>
        <v/>
      </c>
      <c r="K51" s="18" t="str">
        <f t="shared" si="15"/>
        <v/>
      </c>
      <c r="L51" s="7"/>
      <c r="M51" s="72"/>
      <c r="N51" s="72"/>
      <c r="O51" s="40" t="str">
        <f t="shared" si="10"/>
        <v/>
      </c>
      <c r="P51" s="40" t="str">
        <f t="shared" si="6"/>
        <v/>
      </c>
      <c r="Q51" s="72"/>
      <c r="R51" s="76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26" t="s">
        <v>58</v>
      </c>
      <c r="AY51" s="72"/>
      <c r="AZ51" s="72"/>
      <c r="BA51" s="72"/>
      <c r="BB51" s="72"/>
    </row>
    <row r="52" spans="1:54" ht="15" customHeight="1" x14ac:dyDescent="0.25">
      <c r="A52" s="84"/>
      <c r="B52" s="4"/>
      <c r="C52" s="167">
        <f>COUNTIF($E$42:E52,E52)</f>
        <v>11</v>
      </c>
      <c r="D52" s="21">
        <f t="shared" si="7"/>
        <v>11</v>
      </c>
      <c r="E52" s="144" t="str">
        <f t="shared" si="8"/>
        <v>end</v>
      </c>
      <c r="F52" s="166" t="str">
        <f t="shared" ca="1" si="11"/>
        <v/>
      </c>
      <c r="G52" s="166" t="str">
        <f t="shared" ca="1" si="12"/>
        <v/>
      </c>
      <c r="H52" s="198" t="str">
        <f t="shared" ca="1" si="13"/>
        <v/>
      </c>
      <c r="I52" s="198" t="str">
        <f t="shared" ca="1" si="14"/>
        <v/>
      </c>
      <c r="J52" s="138" t="str">
        <f t="shared" ca="1" si="9"/>
        <v/>
      </c>
      <c r="K52" s="18" t="str">
        <f t="shared" si="15"/>
        <v/>
      </c>
      <c r="L52" s="7"/>
      <c r="M52" s="72"/>
      <c r="N52" s="72"/>
      <c r="O52" s="40" t="str">
        <f t="shared" si="10"/>
        <v/>
      </c>
      <c r="P52" s="40" t="str">
        <f t="shared" si="6"/>
        <v/>
      </c>
      <c r="Q52" s="72"/>
      <c r="R52" s="76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26" t="s">
        <v>59</v>
      </c>
      <c r="AY52" s="72"/>
      <c r="AZ52" s="72"/>
      <c r="BA52" s="72"/>
      <c r="BB52" s="72"/>
    </row>
    <row r="53" spans="1:54" ht="15" customHeight="1" x14ac:dyDescent="0.25">
      <c r="A53" s="84"/>
      <c r="B53" s="4"/>
      <c r="C53" s="167">
        <f>COUNTIF($E$42:E53,E53)</f>
        <v>12</v>
      </c>
      <c r="D53" s="21">
        <f t="shared" si="7"/>
        <v>12</v>
      </c>
      <c r="E53" s="144" t="str">
        <f t="shared" si="8"/>
        <v>end</v>
      </c>
      <c r="F53" s="166" t="str">
        <f t="shared" ca="1" si="11"/>
        <v/>
      </c>
      <c r="G53" s="166" t="str">
        <f t="shared" ca="1" si="12"/>
        <v/>
      </c>
      <c r="H53" s="198" t="str">
        <f t="shared" ca="1" si="13"/>
        <v/>
      </c>
      <c r="I53" s="198" t="str">
        <f t="shared" ca="1" si="14"/>
        <v/>
      </c>
      <c r="J53" s="138" t="str">
        <f t="shared" ca="1" si="9"/>
        <v/>
      </c>
      <c r="K53" s="18" t="str">
        <f t="shared" si="15"/>
        <v/>
      </c>
      <c r="L53" s="7"/>
      <c r="M53" s="72"/>
      <c r="N53" s="72"/>
      <c r="O53" s="40" t="str">
        <f t="shared" si="10"/>
        <v/>
      </c>
      <c r="P53" s="40" t="str">
        <f t="shared" si="6"/>
        <v/>
      </c>
      <c r="Q53" s="72"/>
      <c r="R53" s="76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26" t="s">
        <v>60</v>
      </c>
      <c r="AY53" s="72"/>
      <c r="AZ53" s="72"/>
      <c r="BA53" s="72"/>
      <c r="BB53" s="72"/>
    </row>
    <row r="54" spans="1:54" x14ac:dyDescent="0.25">
      <c r="A54" s="84"/>
      <c r="B54" s="4"/>
      <c r="C54" s="167">
        <f>COUNTIF($E$42:E54,E54)</f>
        <v>13</v>
      </c>
      <c r="D54" s="21">
        <f t="shared" si="7"/>
        <v>13</v>
      </c>
      <c r="E54" s="144" t="str">
        <f t="shared" si="8"/>
        <v>end</v>
      </c>
      <c r="F54" s="166" t="str">
        <f t="shared" ca="1" si="11"/>
        <v/>
      </c>
      <c r="G54" s="166" t="str">
        <f t="shared" ca="1" si="12"/>
        <v/>
      </c>
      <c r="H54" s="198" t="str">
        <f t="shared" ca="1" si="13"/>
        <v/>
      </c>
      <c r="I54" s="198" t="str">
        <f t="shared" ca="1" si="14"/>
        <v/>
      </c>
      <c r="J54" s="138" t="str">
        <f t="shared" ca="1" si="9"/>
        <v/>
      </c>
      <c r="K54" s="18" t="str">
        <f t="shared" si="15"/>
        <v/>
      </c>
      <c r="L54" s="7"/>
      <c r="M54" s="72"/>
      <c r="N54" s="72"/>
      <c r="O54" s="40" t="str">
        <f t="shared" si="10"/>
        <v/>
      </c>
      <c r="P54" s="40" t="str">
        <f t="shared" si="6"/>
        <v/>
      </c>
      <c r="Q54" s="72"/>
      <c r="R54" s="76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26" t="s">
        <v>61</v>
      </c>
      <c r="AY54" s="72"/>
      <c r="AZ54" s="72"/>
      <c r="BA54" s="72"/>
      <c r="BB54" s="72"/>
    </row>
    <row r="55" spans="1:54" x14ac:dyDescent="0.25">
      <c r="A55" s="84"/>
      <c r="B55" s="4"/>
      <c r="C55" s="167">
        <f>COUNTIF($E$42:E55,E55)</f>
        <v>14</v>
      </c>
      <c r="D55" s="21">
        <f t="shared" si="7"/>
        <v>14</v>
      </c>
      <c r="E55" s="144" t="str">
        <f t="shared" si="8"/>
        <v>end</v>
      </c>
      <c r="F55" s="166" t="str">
        <f t="shared" ca="1" si="11"/>
        <v/>
      </c>
      <c r="G55" s="166" t="str">
        <f t="shared" ca="1" si="12"/>
        <v/>
      </c>
      <c r="H55" s="198" t="str">
        <f t="shared" ca="1" si="13"/>
        <v/>
      </c>
      <c r="I55" s="198" t="str">
        <f t="shared" ca="1" si="14"/>
        <v/>
      </c>
      <c r="J55" s="138" t="str">
        <f t="shared" ca="1" si="9"/>
        <v/>
      </c>
      <c r="K55" s="18" t="str">
        <f t="shared" si="15"/>
        <v/>
      </c>
      <c r="L55" s="7"/>
      <c r="M55" s="72"/>
      <c r="N55" s="72"/>
      <c r="O55" s="40" t="str">
        <f t="shared" si="10"/>
        <v/>
      </c>
      <c r="P55" s="40" t="str">
        <f t="shared" si="6"/>
        <v/>
      </c>
      <c r="Q55" s="72"/>
      <c r="R55" s="76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26" t="s">
        <v>62</v>
      </c>
      <c r="AY55" s="72"/>
      <c r="AZ55" s="72"/>
      <c r="BA55" s="72"/>
      <c r="BB55" s="72"/>
    </row>
    <row r="56" spans="1:54" x14ac:dyDescent="0.25">
      <c r="A56" s="84"/>
      <c r="B56" s="4"/>
      <c r="C56" s="167">
        <f>COUNTIF($E$42:E56,E56)</f>
        <v>15</v>
      </c>
      <c r="D56" s="21">
        <f t="shared" si="7"/>
        <v>15</v>
      </c>
      <c r="E56" s="144" t="str">
        <f t="shared" si="8"/>
        <v>end</v>
      </c>
      <c r="F56" s="166" t="str">
        <f t="shared" ca="1" si="11"/>
        <v/>
      </c>
      <c r="G56" s="166" t="str">
        <f t="shared" ca="1" si="12"/>
        <v/>
      </c>
      <c r="H56" s="198" t="str">
        <f t="shared" ca="1" si="13"/>
        <v/>
      </c>
      <c r="I56" s="198" t="str">
        <f t="shared" ca="1" si="14"/>
        <v/>
      </c>
      <c r="J56" s="138" t="str">
        <f t="shared" ca="1" si="9"/>
        <v/>
      </c>
      <c r="K56" s="18" t="str">
        <f t="shared" si="15"/>
        <v/>
      </c>
      <c r="L56" s="7"/>
      <c r="M56" s="72"/>
      <c r="N56" s="72"/>
      <c r="O56" s="40" t="str">
        <f t="shared" si="10"/>
        <v/>
      </c>
      <c r="P56" s="40" t="str">
        <f t="shared" si="6"/>
        <v/>
      </c>
      <c r="Q56" s="72"/>
      <c r="R56" s="76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26" t="s">
        <v>63</v>
      </c>
      <c r="AY56" s="72"/>
      <c r="AZ56" s="72"/>
      <c r="BA56" s="72"/>
      <c r="BB56" s="72"/>
    </row>
    <row r="57" spans="1:54" x14ac:dyDescent="0.25">
      <c r="A57" s="84"/>
      <c r="B57" s="4"/>
      <c r="C57" s="167">
        <f>COUNTIF($E$42:E57,E57)</f>
        <v>16</v>
      </c>
      <c r="D57" s="21">
        <f t="shared" si="7"/>
        <v>16</v>
      </c>
      <c r="E57" s="144" t="str">
        <f t="shared" si="8"/>
        <v>end</v>
      </c>
      <c r="F57" s="166" t="str">
        <f t="shared" ca="1" si="11"/>
        <v/>
      </c>
      <c r="G57" s="166" t="str">
        <f t="shared" ca="1" si="12"/>
        <v/>
      </c>
      <c r="H57" s="198" t="str">
        <f t="shared" ca="1" si="13"/>
        <v/>
      </c>
      <c r="I57" s="198" t="str">
        <f t="shared" ca="1" si="14"/>
        <v/>
      </c>
      <c r="J57" s="138" t="str">
        <f t="shared" ca="1" si="9"/>
        <v/>
      </c>
      <c r="K57" s="18" t="str">
        <f t="shared" si="15"/>
        <v/>
      </c>
      <c r="L57" s="7"/>
      <c r="M57" s="72"/>
      <c r="N57" s="72"/>
      <c r="O57" s="40" t="str">
        <f t="shared" si="10"/>
        <v/>
      </c>
      <c r="P57" s="40" t="str">
        <f t="shared" si="6"/>
        <v/>
      </c>
      <c r="Q57" s="72"/>
      <c r="R57" s="76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26" t="s">
        <v>64</v>
      </c>
      <c r="AY57" s="72"/>
      <c r="AZ57" s="72"/>
      <c r="BA57" s="72"/>
      <c r="BB57" s="72"/>
    </row>
    <row r="58" spans="1:54" x14ac:dyDescent="0.25">
      <c r="A58" s="84"/>
      <c r="B58" s="4"/>
      <c r="C58" s="167">
        <f>COUNTIF($E$42:E58,E58)</f>
        <v>17</v>
      </c>
      <c r="D58" s="21">
        <f t="shared" si="7"/>
        <v>17</v>
      </c>
      <c r="E58" s="144" t="str">
        <f t="shared" si="8"/>
        <v>end</v>
      </c>
      <c r="F58" s="166" t="str">
        <f t="shared" ca="1" si="11"/>
        <v/>
      </c>
      <c r="G58" s="166" t="str">
        <f t="shared" ca="1" si="12"/>
        <v/>
      </c>
      <c r="H58" s="198" t="str">
        <f t="shared" ca="1" si="13"/>
        <v/>
      </c>
      <c r="I58" s="198" t="str">
        <f t="shared" ca="1" si="14"/>
        <v/>
      </c>
      <c r="J58" s="138" t="str">
        <f t="shared" ca="1" si="9"/>
        <v/>
      </c>
      <c r="K58" s="18" t="str">
        <f t="shared" si="15"/>
        <v/>
      </c>
      <c r="L58" s="7"/>
      <c r="M58" s="72"/>
      <c r="N58" s="72"/>
      <c r="O58" s="40" t="str">
        <f t="shared" si="10"/>
        <v/>
      </c>
      <c r="P58" s="40" t="str">
        <f t="shared" si="6"/>
        <v/>
      </c>
      <c r="Q58" s="72"/>
      <c r="R58" s="76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26" t="s">
        <v>65</v>
      </c>
      <c r="AY58" s="72"/>
      <c r="AZ58" s="72"/>
      <c r="BA58" s="72"/>
      <c r="BB58" s="72"/>
    </row>
    <row r="59" spans="1:54" x14ac:dyDescent="0.25">
      <c r="A59" s="84"/>
      <c r="B59" s="4"/>
      <c r="C59" s="167">
        <f>COUNTIF($E$42:E59,E59)</f>
        <v>18</v>
      </c>
      <c r="D59" s="21">
        <f t="shared" si="7"/>
        <v>18</v>
      </c>
      <c r="E59" s="144" t="str">
        <f t="shared" si="8"/>
        <v>end</v>
      </c>
      <c r="F59" s="166" t="str">
        <f t="shared" ca="1" si="11"/>
        <v/>
      </c>
      <c r="G59" s="166" t="str">
        <f t="shared" ca="1" si="12"/>
        <v/>
      </c>
      <c r="H59" s="198" t="str">
        <f t="shared" ca="1" si="13"/>
        <v/>
      </c>
      <c r="I59" s="198" t="str">
        <f t="shared" ca="1" si="14"/>
        <v/>
      </c>
      <c r="J59" s="138" t="str">
        <f t="shared" ca="1" si="9"/>
        <v/>
      </c>
      <c r="K59" s="18" t="str">
        <f t="shared" si="15"/>
        <v/>
      </c>
      <c r="L59" s="7"/>
      <c r="M59" s="72"/>
      <c r="N59" s="72"/>
      <c r="O59" s="40" t="str">
        <f t="shared" si="10"/>
        <v/>
      </c>
      <c r="P59" s="40" t="str">
        <f t="shared" si="6"/>
        <v/>
      </c>
      <c r="Q59" s="72"/>
      <c r="R59" s="76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26" t="s">
        <v>66</v>
      </c>
      <c r="AY59" s="72"/>
      <c r="AZ59" s="72"/>
      <c r="BA59" s="72"/>
      <c r="BB59" s="72"/>
    </row>
    <row r="60" spans="1:54" x14ac:dyDescent="0.25">
      <c r="A60" s="84"/>
      <c r="B60" s="4"/>
      <c r="C60" s="167">
        <f>COUNTIF($E$42:E60,E60)</f>
        <v>19</v>
      </c>
      <c r="D60" s="21">
        <f t="shared" si="7"/>
        <v>19</v>
      </c>
      <c r="E60" s="144" t="str">
        <f t="shared" si="8"/>
        <v>end</v>
      </c>
      <c r="F60" s="166" t="str">
        <f t="shared" ca="1" si="11"/>
        <v/>
      </c>
      <c r="G60" s="166" t="str">
        <f t="shared" ca="1" si="12"/>
        <v/>
      </c>
      <c r="H60" s="198" t="str">
        <f t="shared" ca="1" si="13"/>
        <v/>
      </c>
      <c r="I60" s="198" t="str">
        <f t="shared" ca="1" si="14"/>
        <v/>
      </c>
      <c r="J60" s="138" t="str">
        <f t="shared" ca="1" si="9"/>
        <v/>
      </c>
      <c r="K60" s="18" t="str">
        <f t="shared" si="15"/>
        <v/>
      </c>
      <c r="L60" s="7"/>
      <c r="M60" s="72"/>
      <c r="N60" s="72"/>
      <c r="O60" s="40" t="str">
        <f t="shared" si="10"/>
        <v/>
      </c>
      <c r="P60" s="40" t="str">
        <f t="shared" si="6"/>
        <v/>
      </c>
      <c r="Q60" s="72"/>
      <c r="R60" s="76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26" t="s">
        <v>67</v>
      </c>
      <c r="AY60" s="72"/>
      <c r="AZ60" s="72"/>
      <c r="BA60" s="72"/>
      <c r="BB60" s="72"/>
    </row>
    <row r="61" spans="1:54" x14ac:dyDescent="0.25">
      <c r="A61" s="84"/>
      <c r="B61" s="4"/>
      <c r="C61" s="167">
        <f>COUNTIF($E$42:E61,E61)</f>
        <v>20</v>
      </c>
      <c r="D61" s="21">
        <f t="shared" si="7"/>
        <v>20</v>
      </c>
      <c r="E61" s="144" t="str">
        <f t="shared" si="8"/>
        <v>end</v>
      </c>
      <c r="F61" s="166" t="str">
        <f t="shared" ca="1" si="11"/>
        <v/>
      </c>
      <c r="G61" s="166" t="str">
        <f t="shared" ca="1" si="12"/>
        <v/>
      </c>
      <c r="H61" s="198" t="str">
        <f t="shared" ca="1" si="13"/>
        <v/>
      </c>
      <c r="I61" s="198" t="str">
        <f t="shared" ca="1" si="14"/>
        <v/>
      </c>
      <c r="J61" s="138" t="str">
        <f t="shared" ca="1" si="9"/>
        <v/>
      </c>
      <c r="K61" s="18" t="str">
        <f t="shared" si="15"/>
        <v/>
      </c>
      <c r="L61" s="7"/>
      <c r="M61" s="72"/>
      <c r="N61" s="72"/>
      <c r="O61" s="40" t="str">
        <f t="shared" si="10"/>
        <v/>
      </c>
      <c r="P61" s="40" t="str">
        <f t="shared" si="6"/>
        <v/>
      </c>
      <c r="Q61" s="72"/>
      <c r="R61" s="76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26" t="s">
        <v>68</v>
      </c>
      <c r="AY61" s="72"/>
      <c r="AZ61" s="72"/>
      <c r="BA61" s="72"/>
      <c r="BB61" s="72"/>
    </row>
    <row r="62" spans="1:54" x14ac:dyDescent="0.25">
      <c r="A62" s="84"/>
      <c r="B62" s="4"/>
      <c r="C62" s="167">
        <f>COUNTIF($E$42:E62,E62)</f>
        <v>21</v>
      </c>
      <c r="D62" s="21">
        <f t="shared" si="7"/>
        <v>21</v>
      </c>
      <c r="E62" s="144" t="str">
        <f t="shared" si="8"/>
        <v>end</v>
      </c>
      <c r="F62" s="166" t="str">
        <f t="shared" ca="1" si="11"/>
        <v/>
      </c>
      <c r="G62" s="166" t="str">
        <f t="shared" ca="1" si="12"/>
        <v/>
      </c>
      <c r="H62" s="198" t="str">
        <f t="shared" ca="1" si="13"/>
        <v/>
      </c>
      <c r="I62" s="198" t="str">
        <f t="shared" ca="1" si="14"/>
        <v/>
      </c>
      <c r="J62" s="138" t="str">
        <f t="shared" ca="1" si="9"/>
        <v/>
      </c>
      <c r="K62" s="18" t="str">
        <f t="shared" si="15"/>
        <v/>
      </c>
      <c r="L62" s="7"/>
      <c r="M62" s="72"/>
      <c r="N62" s="72"/>
      <c r="O62" s="40" t="str">
        <f t="shared" si="10"/>
        <v/>
      </c>
      <c r="P62" s="40" t="str">
        <f t="shared" si="6"/>
        <v/>
      </c>
      <c r="Q62" s="72"/>
      <c r="R62" s="76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26" t="s">
        <v>75</v>
      </c>
      <c r="AY62" s="72"/>
      <c r="AZ62" s="72"/>
      <c r="BA62" s="72"/>
      <c r="BB62" s="72"/>
    </row>
    <row r="63" spans="1:54" x14ac:dyDescent="0.25">
      <c r="A63" s="84"/>
      <c r="B63" s="4"/>
      <c r="C63" s="167">
        <f>COUNTIF($E$42:E63,E63)</f>
        <v>22</v>
      </c>
      <c r="D63" s="21">
        <f t="shared" si="7"/>
        <v>22</v>
      </c>
      <c r="E63" s="144" t="str">
        <f t="shared" si="8"/>
        <v>end</v>
      </c>
      <c r="F63" s="166" t="str">
        <f t="shared" ca="1" si="11"/>
        <v/>
      </c>
      <c r="G63" s="166" t="str">
        <f t="shared" ca="1" si="12"/>
        <v/>
      </c>
      <c r="H63" s="198" t="str">
        <f t="shared" ca="1" si="13"/>
        <v/>
      </c>
      <c r="I63" s="198" t="str">
        <f t="shared" ca="1" si="14"/>
        <v/>
      </c>
      <c r="J63" s="138" t="str">
        <f t="shared" ca="1" si="9"/>
        <v/>
      </c>
      <c r="K63" s="18" t="str">
        <f t="shared" si="15"/>
        <v/>
      </c>
      <c r="L63" s="7"/>
      <c r="M63" s="72"/>
      <c r="N63" s="72"/>
      <c r="O63" s="40" t="str">
        <f t="shared" si="10"/>
        <v/>
      </c>
      <c r="P63" s="40" t="str">
        <f t="shared" si="6"/>
        <v/>
      </c>
      <c r="Q63" s="72"/>
      <c r="R63" s="76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26" t="s">
        <v>76</v>
      </c>
      <c r="AY63" s="72"/>
      <c r="AZ63" s="72"/>
      <c r="BA63" s="72"/>
      <c r="BB63" s="72"/>
    </row>
    <row r="64" spans="1:54" x14ac:dyDescent="0.25">
      <c r="A64" s="84"/>
      <c r="B64" s="4"/>
      <c r="C64" s="167">
        <f>COUNTIF($E$42:E64,E64)</f>
        <v>23</v>
      </c>
      <c r="D64" s="21">
        <f t="shared" si="7"/>
        <v>23</v>
      </c>
      <c r="E64" s="144" t="str">
        <f t="shared" si="8"/>
        <v>end</v>
      </c>
      <c r="F64" s="166" t="str">
        <f t="shared" ca="1" si="11"/>
        <v/>
      </c>
      <c r="G64" s="166" t="str">
        <f t="shared" ca="1" si="12"/>
        <v/>
      </c>
      <c r="H64" s="198" t="str">
        <f t="shared" ca="1" si="13"/>
        <v/>
      </c>
      <c r="I64" s="198" t="str">
        <f t="shared" ca="1" si="14"/>
        <v/>
      </c>
      <c r="J64" s="138" t="str">
        <f t="shared" ca="1" si="9"/>
        <v/>
      </c>
      <c r="K64" s="18" t="str">
        <f t="shared" si="15"/>
        <v/>
      </c>
      <c r="L64" s="7"/>
      <c r="M64" s="72"/>
      <c r="N64" s="72"/>
      <c r="O64" s="40" t="str">
        <f t="shared" si="10"/>
        <v/>
      </c>
      <c r="P64" s="40" t="str">
        <f t="shared" si="6"/>
        <v/>
      </c>
      <c r="Q64" s="72"/>
      <c r="R64" s="76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26" t="s">
        <v>77</v>
      </c>
      <c r="AY64" s="72"/>
      <c r="AZ64" s="72"/>
      <c r="BA64" s="72"/>
      <c r="BB64" s="72"/>
    </row>
    <row r="65" spans="1:54" x14ac:dyDescent="0.25">
      <c r="A65" s="84"/>
      <c r="B65" s="4"/>
      <c r="C65" s="167">
        <f>COUNTIF($E$42:E65,E65)</f>
        <v>24</v>
      </c>
      <c r="D65" s="21">
        <f t="shared" si="7"/>
        <v>24</v>
      </c>
      <c r="E65" s="144" t="str">
        <f t="shared" si="8"/>
        <v>end</v>
      </c>
      <c r="F65" s="166" t="str">
        <f t="shared" ca="1" si="11"/>
        <v/>
      </c>
      <c r="G65" s="166" t="str">
        <f t="shared" ca="1" si="12"/>
        <v/>
      </c>
      <c r="H65" s="198" t="str">
        <f t="shared" ca="1" si="13"/>
        <v/>
      </c>
      <c r="I65" s="198" t="str">
        <f t="shared" ca="1" si="14"/>
        <v/>
      </c>
      <c r="J65" s="138" t="str">
        <f t="shared" ca="1" si="9"/>
        <v/>
      </c>
      <c r="K65" s="18" t="str">
        <f t="shared" si="15"/>
        <v/>
      </c>
      <c r="L65" s="7"/>
      <c r="M65" s="72"/>
      <c r="N65" s="72"/>
      <c r="O65" s="40" t="str">
        <f t="shared" si="10"/>
        <v/>
      </c>
      <c r="P65" s="40" t="str">
        <f t="shared" si="6"/>
        <v/>
      </c>
      <c r="Q65" s="72"/>
      <c r="R65" s="76" t="str">
        <f t="shared" ref="R65:R101" si="16">IF(ISERROR(VLOOKUP(E75,$E$18:$S$24,10,FALSE)),"",VLOOKUP(E75,$E$18:$S$24,10,FALSE))</f>
        <v/>
      </c>
      <c r="S65" s="72" t="str">
        <f t="shared" ref="S65:S101" si="17">IF(ISERROR(VLOOKUP(E75,$E$18:$S$24,11,FALSE)),"",VLOOKUP(E75,$E$18:$S$24,11,FALSE))</f>
        <v/>
      </c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26" t="s">
        <v>69</v>
      </c>
      <c r="AY65" s="72"/>
      <c r="AZ65" s="72"/>
      <c r="BA65" s="72"/>
      <c r="BB65" s="72"/>
    </row>
    <row r="66" spans="1:54" x14ac:dyDescent="0.25">
      <c r="A66" s="84"/>
      <c r="B66" s="4"/>
      <c r="C66" s="167">
        <f>COUNTIF($E$42:E66,E66)</f>
        <v>25</v>
      </c>
      <c r="D66" s="21">
        <f t="shared" si="7"/>
        <v>25</v>
      </c>
      <c r="E66" s="144" t="str">
        <f t="shared" si="8"/>
        <v>end</v>
      </c>
      <c r="F66" s="166" t="str">
        <f t="shared" ca="1" si="11"/>
        <v/>
      </c>
      <c r="G66" s="166" t="str">
        <f t="shared" ca="1" si="12"/>
        <v/>
      </c>
      <c r="H66" s="198" t="str">
        <f t="shared" ca="1" si="13"/>
        <v/>
      </c>
      <c r="I66" s="198" t="str">
        <f t="shared" ca="1" si="14"/>
        <v/>
      </c>
      <c r="J66" s="138" t="str">
        <f t="shared" ca="1" si="9"/>
        <v/>
      </c>
      <c r="K66" s="18" t="str">
        <f t="shared" si="15"/>
        <v/>
      </c>
      <c r="L66" s="7"/>
      <c r="M66" s="72"/>
      <c r="N66" s="72"/>
      <c r="O66" s="40" t="str">
        <f t="shared" si="10"/>
        <v/>
      </c>
      <c r="P66" s="40" t="str">
        <f t="shared" si="6"/>
        <v/>
      </c>
      <c r="Q66" s="72"/>
      <c r="R66" s="76" t="str">
        <f t="shared" si="16"/>
        <v/>
      </c>
      <c r="S66" s="72" t="str">
        <f t="shared" si="17"/>
        <v/>
      </c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26" t="s">
        <v>70</v>
      </c>
      <c r="AY66" s="72"/>
      <c r="AZ66" s="72"/>
      <c r="BA66" s="72"/>
      <c r="BB66" s="72"/>
    </row>
    <row r="67" spans="1:54" x14ac:dyDescent="0.25">
      <c r="A67" s="84"/>
      <c r="B67" s="4"/>
      <c r="C67" s="167">
        <f>COUNTIF($E$42:E67,E67)</f>
        <v>26</v>
      </c>
      <c r="D67" s="21">
        <f t="shared" si="7"/>
        <v>26</v>
      </c>
      <c r="E67" s="144" t="str">
        <f t="shared" si="8"/>
        <v>end</v>
      </c>
      <c r="F67" s="166" t="str">
        <f t="shared" ca="1" si="11"/>
        <v/>
      </c>
      <c r="G67" s="166" t="str">
        <f t="shared" ca="1" si="12"/>
        <v/>
      </c>
      <c r="H67" s="198" t="str">
        <f t="shared" ca="1" si="13"/>
        <v/>
      </c>
      <c r="I67" s="198" t="str">
        <f t="shared" ca="1" si="14"/>
        <v/>
      </c>
      <c r="J67" s="138" t="str">
        <f t="shared" ca="1" si="9"/>
        <v/>
      </c>
      <c r="K67" s="18" t="str">
        <f t="shared" si="15"/>
        <v/>
      </c>
      <c r="L67" s="7"/>
      <c r="M67" s="72"/>
      <c r="N67" s="72"/>
      <c r="O67" s="40" t="str">
        <f t="shared" si="10"/>
        <v/>
      </c>
      <c r="P67" s="40" t="str">
        <f t="shared" si="6"/>
        <v/>
      </c>
      <c r="Q67" s="72"/>
      <c r="R67" s="76" t="str">
        <f t="shared" si="16"/>
        <v/>
      </c>
      <c r="S67" s="72" t="str">
        <f t="shared" si="17"/>
        <v/>
      </c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26" t="s">
        <v>71</v>
      </c>
      <c r="AY67" s="72"/>
      <c r="AZ67" s="72"/>
      <c r="BA67" s="72"/>
      <c r="BB67" s="72"/>
    </row>
    <row r="68" spans="1:54" x14ac:dyDescent="0.25">
      <c r="A68" s="84"/>
      <c r="B68" s="4"/>
      <c r="C68" s="167">
        <f>COUNTIF($E$42:E68,E68)</f>
        <v>27</v>
      </c>
      <c r="D68" s="21">
        <f t="shared" si="7"/>
        <v>27</v>
      </c>
      <c r="E68" s="144" t="str">
        <f t="shared" si="8"/>
        <v>end</v>
      </c>
      <c r="F68" s="166" t="str">
        <f t="shared" ca="1" si="11"/>
        <v/>
      </c>
      <c r="G68" s="166" t="str">
        <f t="shared" ca="1" si="12"/>
        <v/>
      </c>
      <c r="H68" s="198" t="str">
        <f t="shared" ca="1" si="13"/>
        <v/>
      </c>
      <c r="I68" s="198" t="str">
        <f t="shared" ca="1" si="14"/>
        <v/>
      </c>
      <c r="J68" s="138" t="str">
        <f t="shared" ca="1" si="9"/>
        <v/>
      </c>
      <c r="K68" s="18" t="str">
        <f t="shared" si="15"/>
        <v/>
      </c>
      <c r="L68" s="7"/>
      <c r="M68" s="72"/>
      <c r="N68" s="72"/>
      <c r="O68" s="40" t="str">
        <f t="shared" si="10"/>
        <v/>
      </c>
      <c r="P68" s="40" t="str">
        <f t="shared" si="6"/>
        <v/>
      </c>
      <c r="Q68" s="72"/>
      <c r="R68" s="76" t="str">
        <f t="shared" si="16"/>
        <v/>
      </c>
      <c r="S68" s="72" t="str">
        <f t="shared" si="17"/>
        <v/>
      </c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26" t="s">
        <v>72</v>
      </c>
      <c r="AY68" s="72"/>
      <c r="AZ68" s="72"/>
      <c r="BA68" s="72"/>
      <c r="BB68" s="72"/>
    </row>
    <row r="69" spans="1:54" x14ac:dyDescent="0.25">
      <c r="A69" s="84"/>
      <c r="B69" s="4"/>
      <c r="C69" s="167">
        <f>COUNTIF($E$42:E69,E69)</f>
        <v>28</v>
      </c>
      <c r="D69" s="21">
        <f t="shared" si="7"/>
        <v>28</v>
      </c>
      <c r="E69" s="144" t="str">
        <f t="shared" si="8"/>
        <v>end</v>
      </c>
      <c r="F69" s="166" t="str">
        <f t="shared" ca="1" si="11"/>
        <v/>
      </c>
      <c r="G69" s="166" t="str">
        <f t="shared" ca="1" si="12"/>
        <v/>
      </c>
      <c r="H69" s="198" t="str">
        <f t="shared" ca="1" si="13"/>
        <v/>
      </c>
      <c r="I69" s="198" t="str">
        <f t="shared" ca="1" si="14"/>
        <v/>
      </c>
      <c r="J69" s="138" t="str">
        <f t="shared" ca="1" si="9"/>
        <v/>
      </c>
      <c r="K69" s="18" t="str">
        <f t="shared" si="15"/>
        <v/>
      </c>
      <c r="L69" s="7"/>
      <c r="M69" s="72"/>
      <c r="N69" s="72"/>
      <c r="O69" s="40" t="str">
        <f t="shared" si="10"/>
        <v/>
      </c>
      <c r="P69" s="40" t="str">
        <f t="shared" si="6"/>
        <v/>
      </c>
      <c r="Q69" s="72"/>
      <c r="R69" s="76" t="str">
        <f t="shared" si="16"/>
        <v/>
      </c>
      <c r="S69" s="72" t="str">
        <f t="shared" si="17"/>
        <v/>
      </c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26" t="s">
        <v>73</v>
      </c>
      <c r="AY69" s="72"/>
      <c r="AZ69" s="72"/>
      <c r="BA69" s="72"/>
      <c r="BB69" s="72"/>
    </row>
    <row r="70" spans="1:54" x14ac:dyDescent="0.25">
      <c r="A70" s="84"/>
      <c r="B70" s="4"/>
      <c r="C70" s="167">
        <f>COUNTIF($E$42:E70,E70)</f>
        <v>29</v>
      </c>
      <c r="D70" s="21">
        <f t="shared" si="7"/>
        <v>29</v>
      </c>
      <c r="E70" s="144" t="str">
        <f t="shared" si="8"/>
        <v>end</v>
      </c>
      <c r="F70" s="166" t="str">
        <f t="shared" ca="1" si="11"/>
        <v/>
      </c>
      <c r="G70" s="166" t="str">
        <f t="shared" ca="1" si="12"/>
        <v/>
      </c>
      <c r="H70" s="198" t="str">
        <f t="shared" ca="1" si="13"/>
        <v/>
      </c>
      <c r="I70" s="198" t="str">
        <f t="shared" ca="1" si="14"/>
        <v/>
      </c>
      <c r="J70" s="138" t="str">
        <f t="shared" ca="1" si="9"/>
        <v/>
      </c>
      <c r="K70" s="18" t="str">
        <f t="shared" si="15"/>
        <v/>
      </c>
      <c r="L70" s="7"/>
      <c r="M70" s="72"/>
      <c r="N70" s="72"/>
      <c r="O70" s="40" t="str">
        <f t="shared" si="10"/>
        <v/>
      </c>
      <c r="P70" s="40" t="str">
        <f t="shared" si="6"/>
        <v/>
      </c>
      <c r="Q70" s="72"/>
      <c r="R70" s="76" t="str">
        <f t="shared" si="16"/>
        <v/>
      </c>
      <c r="S70" s="72" t="str">
        <f t="shared" si="17"/>
        <v/>
      </c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26" t="s">
        <v>74</v>
      </c>
      <c r="AY70" s="72"/>
      <c r="AZ70" s="72"/>
      <c r="BA70" s="72"/>
      <c r="BB70" s="72"/>
    </row>
    <row r="71" spans="1:54" x14ac:dyDescent="0.25">
      <c r="A71" s="84"/>
      <c r="B71" s="4"/>
      <c r="C71" s="167">
        <f>COUNTIF($E$42:E71,E71)</f>
        <v>30</v>
      </c>
      <c r="D71" s="21">
        <f t="shared" si="7"/>
        <v>30</v>
      </c>
      <c r="E71" s="144" t="str">
        <f t="shared" si="8"/>
        <v>end</v>
      </c>
      <c r="F71" s="166" t="str">
        <f t="shared" ca="1" si="11"/>
        <v/>
      </c>
      <c r="G71" s="166" t="str">
        <f t="shared" ca="1" si="12"/>
        <v/>
      </c>
      <c r="H71" s="198" t="str">
        <f t="shared" ca="1" si="13"/>
        <v/>
      </c>
      <c r="I71" s="198" t="str">
        <f t="shared" ca="1" si="14"/>
        <v/>
      </c>
      <c r="J71" s="138" t="str">
        <f t="shared" ca="1" si="9"/>
        <v/>
      </c>
      <c r="K71" s="18" t="str">
        <f t="shared" si="15"/>
        <v/>
      </c>
      <c r="L71" s="7"/>
      <c r="M71" s="72"/>
      <c r="N71" s="72"/>
      <c r="O71" s="40" t="str">
        <f t="shared" si="10"/>
        <v/>
      </c>
      <c r="P71" s="40" t="str">
        <f t="shared" si="6"/>
        <v/>
      </c>
      <c r="Q71" s="72"/>
      <c r="R71" s="76" t="str">
        <f t="shared" si="16"/>
        <v/>
      </c>
      <c r="S71" s="72" t="str">
        <f t="shared" si="17"/>
        <v/>
      </c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</row>
    <row r="72" spans="1:54" x14ac:dyDescent="0.25">
      <c r="A72" s="84"/>
      <c r="B72" s="4"/>
      <c r="C72" s="167">
        <f>COUNTIF($E$42:E72,E72)</f>
        <v>31</v>
      </c>
      <c r="D72" s="21">
        <f t="shared" si="7"/>
        <v>31</v>
      </c>
      <c r="E72" s="144" t="str">
        <f t="shared" si="8"/>
        <v>end</v>
      </c>
      <c r="F72" s="166" t="str">
        <f t="shared" ca="1" si="11"/>
        <v/>
      </c>
      <c r="G72" s="166" t="str">
        <f t="shared" ca="1" si="12"/>
        <v/>
      </c>
      <c r="H72" s="198" t="str">
        <f t="shared" ca="1" si="13"/>
        <v/>
      </c>
      <c r="I72" s="198" t="str">
        <f t="shared" ca="1" si="14"/>
        <v/>
      </c>
      <c r="J72" s="138" t="str">
        <f t="shared" ca="1" si="9"/>
        <v/>
      </c>
      <c r="K72" s="18" t="str">
        <f t="shared" si="15"/>
        <v/>
      </c>
      <c r="L72" s="7"/>
      <c r="M72" s="72"/>
      <c r="N72" s="72"/>
      <c r="O72" s="40" t="str">
        <f t="shared" si="10"/>
        <v/>
      </c>
      <c r="P72" s="40" t="str">
        <f t="shared" si="6"/>
        <v/>
      </c>
      <c r="Q72" s="72"/>
      <c r="R72" s="76" t="str">
        <f t="shared" si="16"/>
        <v/>
      </c>
      <c r="S72" s="72" t="str">
        <f t="shared" si="17"/>
        <v/>
      </c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</row>
    <row r="73" spans="1:54" x14ac:dyDescent="0.25">
      <c r="A73" s="84"/>
      <c r="B73" s="4"/>
      <c r="C73" s="167">
        <f>COUNTIF($E$42:E73,E73)</f>
        <v>32</v>
      </c>
      <c r="D73" s="21">
        <f t="shared" si="7"/>
        <v>32</v>
      </c>
      <c r="E73" s="144" t="str">
        <f t="shared" si="8"/>
        <v>end</v>
      </c>
      <c r="F73" s="166" t="str">
        <f t="shared" ca="1" si="11"/>
        <v/>
      </c>
      <c r="G73" s="166" t="str">
        <f t="shared" ca="1" si="12"/>
        <v/>
      </c>
      <c r="H73" s="198" t="str">
        <f t="shared" ca="1" si="13"/>
        <v/>
      </c>
      <c r="I73" s="198" t="str">
        <f t="shared" ca="1" si="14"/>
        <v/>
      </c>
      <c r="J73" s="138" t="str">
        <f t="shared" ca="1" si="9"/>
        <v/>
      </c>
      <c r="K73" s="18" t="str">
        <f t="shared" si="15"/>
        <v/>
      </c>
      <c r="L73" s="7"/>
      <c r="M73" s="72"/>
      <c r="N73" s="72"/>
      <c r="O73" s="40" t="str">
        <f t="shared" si="10"/>
        <v/>
      </c>
      <c r="P73" s="40" t="str">
        <f t="shared" si="6"/>
        <v/>
      </c>
      <c r="Q73" s="72"/>
      <c r="R73" s="76" t="str">
        <f t="shared" si="16"/>
        <v/>
      </c>
      <c r="S73" s="72" t="str">
        <f t="shared" si="17"/>
        <v/>
      </c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</row>
    <row r="74" spans="1:54" x14ac:dyDescent="0.25">
      <c r="A74" s="84"/>
      <c r="B74" s="4"/>
      <c r="C74" s="167">
        <f>COUNTIF($E$42:E74,E74)</f>
        <v>33</v>
      </c>
      <c r="D74" s="21">
        <f t="shared" si="7"/>
        <v>33</v>
      </c>
      <c r="E74" s="144" t="str">
        <f t="shared" si="8"/>
        <v>end</v>
      </c>
      <c r="F74" s="166" t="str">
        <f t="shared" ca="1" si="11"/>
        <v/>
      </c>
      <c r="G74" s="166" t="str">
        <f t="shared" ca="1" si="12"/>
        <v/>
      </c>
      <c r="H74" s="198" t="str">
        <f t="shared" ca="1" si="13"/>
        <v/>
      </c>
      <c r="I74" s="198" t="str">
        <f t="shared" ca="1" si="14"/>
        <v/>
      </c>
      <c r="J74" s="138" t="str">
        <f t="shared" ca="1" si="9"/>
        <v/>
      </c>
      <c r="K74" s="18" t="str">
        <f t="shared" si="15"/>
        <v/>
      </c>
      <c r="L74" s="7"/>
      <c r="M74" s="72"/>
      <c r="N74" s="72"/>
      <c r="O74" s="40" t="str">
        <f t="shared" ref="O74:O105" si="18">IF(E74="end","",IF(G74="Yes",VLOOKUP("Heated"&amp;$E74,$U$31:$V$34,2,FALSE),VLOOKUP(E74,$U$18:$V$24,2,FALSE)))</f>
        <v/>
      </c>
      <c r="P74" s="40" t="str">
        <f t="shared" ref="P74:P105" si="19">IF(ISERROR(VLOOKUP(E74,$E$18:$S$24,15,FALSE)),"",VLOOKUP(E74,$E$18:$S$24,15,FALSE))</f>
        <v/>
      </c>
      <c r="Q74" s="72"/>
      <c r="R74" s="76" t="str">
        <f t="shared" si="16"/>
        <v/>
      </c>
      <c r="S74" s="72" t="str">
        <f t="shared" si="17"/>
        <v/>
      </c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</row>
    <row r="75" spans="1:54" x14ac:dyDescent="0.25">
      <c r="A75" s="84"/>
      <c r="B75" s="4"/>
      <c r="C75" s="167">
        <f>COUNTIF($E$42:E75,E75)</f>
        <v>34</v>
      </c>
      <c r="D75" s="21">
        <f t="shared" si="7"/>
        <v>34</v>
      </c>
      <c r="E75" s="144" t="str">
        <f t="shared" si="8"/>
        <v>end</v>
      </c>
      <c r="F75" s="166" t="str">
        <f t="shared" ca="1" si="11"/>
        <v/>
      </c>
      <c r="G75" s="166" t="str">
        <f t="shared" ca="1" si="12"/>
        <v/>
      </c>
      <c r="H75" s="198" t="str">
        <f t="shared" ca="1" si="13"/>
        <v/>
      </c>
      <c r="I75" s="198" t="str">
        <f t="shared" ca="1" si="14"/>
        <v/>
      </c>
      <c r="J75" s="138" t="str">
        <f t="shared" ca="1" si="9"/>
        <v/>
      </c>
      <c r="K75" s="18" t="str">
        <f t="shared" si="15"/>
        <v/>
      </c>
      <c r="L75" s="7"/>
      <c r="M75" s="72"/>
      <c r="N75" s="72"/>
      <c r="O75" s="40" t="str">
        <f t="shared" si="18"/>
        <v/>
      </c>
      <c r="P75" s="40" t="str">
        <f t="shared" si="19"/>
        <v/>
      </c>
      <c r="Q75" s="72"/>
      <c r="R75" s="76" t="str">
        <f t="shared" si="16"/>
        <v/>
      </c>
      <c r="S75" s="72" t="str">
        <f t="shared" si="17"/>
        <v/>
      </c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</row>
    <row r="76" spans="1:54" x14ac:dyDescent="0.25">
      <c r="A76" s="84"/>
      <c r="B76" s="4"/>
      <c r="C76" s="167">
        <f>COUNTIF($E$42:E76,E76)</f>
        <v>35</v>
      </c>
      <c r="D76" s="21">
        <f t="shared" si="7"/>
        <v>35</v>
      </c>
      <c r="E76" s="144" t="str">
        <f t="shared" si="8"/>
        <v>end</v>
      </c>
      <c r="F76" s="166" t="str">
        <f t="shared" ca="1" si="11"/>
        <v/>
      </c>
      <c r="G76" s="166" t="str">
        <f t="shared" ca="1" si="12"/>
        <v/>
      </c>
      <c r="H76" s="198" t="str">
        <f t="shared" ca="1" si="13"/>
        <v/>
      </c>
      <c r="I76" s="198" t="str">
        <f t="shared" ca="1" si="14"/>
        <v/>
      </c>
      <c r="J76" s="138" t="str">
        <f t="shared" ca="1" si="9"/>
        <v/>
      </c>
      <c r="K76" s="18" t="str">
        <f t="shared" si="15"/>
        <v/>
      </c>
      <c r="L76" s="7"/>
      <c r="M76" s="72"/>
      <c r="N76" s="72"/>
      <c r="O76" s="40" t="str">
        <f t="shared" si="18"/>
        <v/>
      </c>
      <c r="P76" s="40" t="str">
        <f t="shared" si="19"/>
        <v/>
      </c>
      <c r="Q76" s="72"/>
      <c r="R76" s="76" t="str">
        <f t="shared" si="16"/>
        <v/>
      </c>
      <c r="S76" s="72" t="str">
        <f t="shared" si="17"/>
        <v/>
      </c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</row>
    <row r="77" spans="1:54" x14ac:dyDescent="0.25">
      <c r="A77" s="84"/>
      <c r="B77" s="4"/>
      <c r="C77" s="167">
        <f>COUNTIF($E$42:E77,E77)</f>
        <v>36</v>
      </c>
      <c r="D77" s="21">
        <f t="shared" si="7"/>
        <v>36</v>
      </c>
      <c r="E77" s="144" t="str">
        <f t="shared" si="8"/>
        <v>end</v>
      </c>
      <c r="F77" s="166" t="str">
        <f t="shared" ca="1" si="11"/>
        <v/>
      </c>
      <c r="G77" s="166" t="str">
        <f t="shared" ca="1" si="12"/>
        <v/>
      </c>
      <c r="H77" s="198" t="str">
        <f t="shared" ca="1" si="13"/>
        <v/>
      </c>
      <c r="I77" s="198" t="str">
        <f t="shared" ca="1" si="14"/>
        <v/>
      </c>
      <c r="J77" s="138" t="str">
        <f t="shared" ca="1" si="9"/>
        <v/>
      </c>
      <c r="K77" s="18" t="str">
        <f t="shared" si="15"/>
        <v/>
      </c>
      <c r="L77" s="7"/>
      <c r="M77" s="72"/>
      <c r="N77" s="72"/>
      <c r="O77" s="40" t="str">
        <f t="shared" si="18"/>
        <v/>
      </c>
      <c r="P77" s="40" t="str">
        <f t="shared" si="19"/>
        <v/>
      </c>
      <c r="Q77" s="72"/>
      <c r="R77" s="76" t="str">
        <f t="shared" si="16"/>
        <v/>
      </c>
      <c r="S77" s="72" t="str">
        <f t="shared" si="17"/>
        <v/>
      </c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</row>
    <row r="78" spans="1:54" x14ac:dyDescent="0.25">
      <c r="A78" s="84"/>
      <c r="B78" s="4"/>
      <c r="C78" s="167">
        <f>COUNTIF($E$42:E78,E78)</f>
        <v>37</v>
      </c>
      <c r="D78" s="21">
        <f t="shared" si="7"/>
        <v>37</v>
      </c>
      <c r="E78" s="144" t="str">
        <f t="shared" si="8"/>
        <v>end</v>
      </c>
      <c r="F78" s="166" t="str">
        <f t="shared" ca="1" si="11"/>
        <v/>
      </c>
      <c r="G78" s="166" t="str">
        <f t="shared" ca="1" si="12"/>
        <v/>
      </c>
      <c r="H78" s="198" t="str">
        <f t="shared" ca="1" si="13"/>
        <v/>
      </c>
      <c r="I78" s="198" t="str">
        <f t="shared" ca="1" si="14"/>
        <v/>
      </c>
      <c r="J78" s="138" t="str">
        <f t="shared" ca="1" si="9"/>
        <v/>
      </c>
      <c r="K78" s="18" t="str">
        <f t="shared" si="15"/>
        <v/>
      </c>
      <c r="L78" s="7"/>
      <c r="M78" s="72"/>
      <c r="N78" s="72"/>
      <c r="O78" s="40" t="str">
        <f t="shared" si="18"/>
        <v/>
      </c>
      <c r="P78" s="40" t="str">
        <f t="shared" si="19"/>
        <v/>
      </c>
      <c r="Q78" s="72"/>
      <c r="R78" s="76" t="str">
        <f t="shared" si="16"/>
        <v/>
      </c>
      <c r="S78" s="72" t="str">
        <f t="shared" si="17"/>
        <v/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</row>
    <row r="79" spans="1:54" x14ac:dyDescent="0.25">
      <c r="A79" s="84"/>
      <c r="B79" s="4"/>
      <c r="C79" s="167">
        <f>COUNTIF($E$42:E79,E79)</f>
        <v>38</v>
      </c>
      <c r="D79" s="21">
        <f t="shared" si="7"/>
        <v>38</v>
      </c>
      <c r="E79" s="144" t="str">
        <f t="shared" si="8"/>
        <v>end</v>
      </c>
      <c r="F79" s="166" t="str">
        <f t="shared" ca="1" si="11"/>
        <v/>
      </c>
      <c r="G79" s="166" t="str">
        <f t="shared" ca="1" si="12"/>
        <v/>
      </c>
      <c r="H79" s="198" t="str">
        <f t="shared" ca="1" si="13"/>
        <v/>
      </c>
      <c r="I79" s="198" t="str">
        <f t="shared" ca="1" si="14"/>
        <v/>
      </c>
      <c r="J79" s="138" t="str">
        <f t="shared" ca="1" si="9"/>
        <v/>
      </c>
      <c r="K79" s="18" t="str">
        <f t="shared" si="15"/>
        <v/>
      </c>
      <c r="L79" s="7"/>
      <c r="M79" s="72"/>
      <c r="N79" s="72"/>
      <c r="O79" s="40" t="str">
        <f t="shared" si="18"/>
        <v/>
      </c>
      <c r="P79" s="40" t="str">
        <f t="shared" si="19"/>
        <v/>
      </c>
      <c r="Q79" s="72"/>
      <c r="R79" s="76" t="str">
        <f t="shared" si="16"/>
        <v/>
      </c>
      <c r="S79" s="72" t="str">
        <f t="shared" si="17"/>
        <v/>
      </c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</row>
    <row r="80" spans="1:54" x14ac:dyDescent="0.25">
      <c r="A80" s="84"/>
      <c r="B80" s="4"/>
      <c r="C80" s="167">
        <f>COUNTIF($E$42:E80,E80)</f>
        <v>39</v>
      </c>
      <c r="D80" s="21">
        <f t="shared" si="7"/>
        <v>39</v>
      </c>
      <c r="E80" s="144" t="str">
        <f t="shared" si="8"/>
        <v>end</v>
      </c>
      <c r="F80" s="166" t="str">
        <f t="shared" ca="1" si="11"/>
        <v/>
      </c>
      <c r="G80" s="166" t="str">
        <f t="shared" ca="1" si="12"/>
        <v/>
      </c>
      <c r="H80" s="198" t="str">
        <f t="shared" ca="1" si="13"/>
        <v/>
      </c>
      <c r="I80" s="198" t="str">
        <f t="shared" ca="1" si="14"/>
        <v/>
      </c>
      <c r="J80" s="138" t="str">
        <f t="shared" ca="1" si="9"/>
        <v/>
      </c>
      <c r="K80" s="18" t="str">
        <f t="shared" si="15"/>
        <v/>
      </c>
      <c r="L80" s="7"/>
      <c r="M80" s="72"/>
      <c r="N80" s="72"/>
      <c r="O80" s="40" t="str">
        <f t="shared" si="18"/>
        <v/>
      </c>
      <c r="P80" s="40" t="str">
        <f t="shared" si="19"/>
        <v/>
      </c>
      <c r="Q80" s="72"/>
      <c r="R80" s="76" t="str">
        <f t="shared" si="16"/>
        <v/>
      </c>
      <c r="S80" s="72" t="str">
        <f t="shared" si="17"/>
        <v/>
      </c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</row>
    <row r="81" spans="1:54" x14ac:dyDescent="0.25">
      <c r="A81" s="84"/>
      <c r="B81" s="4"/>
      <c r="C81" s="167">
        <f>COUNTIF($E$42:E81,E81)</f>
        <v>40</v>
      </c>
      <c r="D81" s="21">
        <f t="shared" si="7"/>
        <v>40</v>
      </c>
      <c r="E81" s="144" t="str">
        <f t="shared" si="8"/>
        <v>end</v>
      </c>
      <c r="F81" s="166" t="str">
        <f t="shared" ca="1" si="11"/>
        <v/>
      </c>
      <c r="G81" s="166" t="str">
        <f t="shared" ca="1" si="12"/>
        <v/>
      </c>
      <c r="H81" s="198" t="str">
        <f t="shared" ca="1" si="13"/>
        <v/>
      </c>
      <c r="I81" s="198" t="str">
        <f t="shared" ca="1" si="14"/>
        <v/>
      </c>
      <c r="J81" s="138" t="str">
        <f t="shared" ca="1" si="9"/>
        <v/>
      </c>
      <c r="K81" s="18" t="str">
        <f t="shared" si="15"/>
        <v/>
      </c>
      <c r="L81" s="7"/>
      <c r="M81" s="72"/>
      <c r="N81" s="72"/>
      <c r="O81" s="40" t="str">
        <f t="shared" si="18"/>
        <v/>
      </c>
      <c r="P81" s="40" t="str">
        <f t="shared" si="19"/>
        <v/>
      </c>
      <c r="Q81" s="72"/>
      <c r="R81" s="76" t="str">
        <f t="shared" si="16"/>
        <v/>
      </c>
      <c r="S81" s="72" t="str">
        <f t="shared" si="17"/>
        <v/>
      </c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</row>
    <row r="82" spans="1:54" x14ac:dyDescent="0.25">
      <c r="A82" s="84"/>
      <c r="B82" s="4"/>
      <c r="C82" s="167">
        <f>COUNTIF($E$42:E82,E82)</f>
        <v>41</v>
      </c>
      <c r="D82" s="21">
        <f t="shared" si="7"/>
        <v>41</v>
      </c>
      <c r="E82" s="144" t="str">
        <f t="shared" si="8"/>
        <v>end</v>
      </c>
      <c r="F82" s="166" t="str">
        <f t="shared" ca="1" si="11"/>
        <v/>
      </c>
      <c r="G82" s="166" t="str">
        <f t="shared" ca="1" si="12"/>
        <v/>
      </c>
      <c r="H82" s="198" t="str">
        <f t="shared" ca="1" si="13"/>
        <v/>
      </c>
      <c r="I82" s="198" t="str">
        <f t="shared" ca="1" si="14"/>
        <v/>
      </c>
      <c r="J82" s="138" t="str">
        <f t="shared" ca="1" si="9"/>
        <v/>
      </c>
      <c r="K82" s="18" t="str">
        <f t="shared" si="15"/>
        <v/>
      </c>
      <c r="L82" s="7"/>
      <c r="M82" s="72"/>
      <c r="N82" s="72"/>
      <c r="O82" s="40" t="str">
        <f t="shared" si="18"/>
        <v/>
      </c>
      <c r="P82" s="40" t="str">
        <f t="shared" si="19"/>
        <v/>
      </c>
      <c r="Q82" s="72"/>
      <c r="R82" s="76" t="str">
        <f t="shared" si="16"/>
        <v/>
      </c>
      <c r="S82" s="72" t="str">
        <f t="shared" si="17"/>
        <v/>
      </c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</row>
    <row r="83" spans="1:54" x14ac:dyDescent="0.25">
      <c r="A83" s="84"/>
      <c r="B83" s="4"/>
      <c r="C83" s="167">
        <f>COUNTIF($E$42:E83,E83)</f>
        <v>42</v>
      </c>
      <c r="D83" s="21">
        <f t="shared" si="7"/>
        <v>42</v>
      </c>
      <c r="E83" s="144" t="str">
        <f t="shared" si="8"/>
        <v>end</v>
      </c>
      <c r="F83" s="166" t="str">
        <f t="shared" ca="1" si="11"/>
        <v/>
      </c>
      <c r="G83" s="166" t="str">
        <f t="shared" ca="1" si="12"/>
        <v/>
      </c>
      <c r="H83" s="198" t="str">
        <f t="shared" ca="1" si="13"/>
        <v/>
      </c>
      <c r="I83" s="198" t="str">
        <f t="shared" ca="1" si="14"/>
        <v/>
      </c>
      <c r="J83" s="138" t="str">
        <f t="shared" ca="1" si="9"/>
        <v/>
      </c>
      <c r="K83" s="18" t="str">
        <f t="shared" si="15"/>
        <v/>
      </c>
      <c r="L83" s="7"/>
      <c r="M83" s="72"/>
      <c r="N83" s="72"/>
      <c r="O83" s="40" t="str">
        <f t="shared" si="18"/>
        <v/>
      </c>
      <c r="P83" s="40" t="str">
        <f t="shared" si="19"/>
        <v/>
      </c>
      <c r="Q83" s="72"/>
      <c r="R83" s="76" t="str">
        <f t="shared" si="16"/>
        <v/>
      </c>
      <c r="S83" s="72" t="str">
        <f t="shared" si="17"/>
        <v/>
      </c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</row>
    <row r="84" spans="1:54" x14ac:dyDescent="0.25">
      <c r="A84" s="84"/>
      <c r="B84" s="4"/>
      <c r="C84" s="167">
        <f>COUNTIF($E$42:E84,E84)</f>
        <v>43</v>
      </c>
      <c r="D84" s="21">
        <f t="shared" si="7"/>
        <v>43</v>
      </c>
      <c r="E84" s="144" t="str">
        <f t="shared" si="8"/>
        <v>end</v>
      </c>
      <c r="F84" s="166" t="str">
        <f t="shared" ca="1" si="11"/>
        <v/>
      </c>
      <c r="G84" s="166" t="str">
        <f t="shared" ca="1" si="12"/>
        <v/>
      </c>
      <c r="H84" s="198" t="str">
        <f t="shared" ca="1" si="13"/>
        <v/>
      </c>
      <c r="I84" s="198" t="str">
        <f t="shared" ca="1" si="14"/>
        <v/>
      </c>
      <c r="J84" s="138" t="str">
        <f t="shared" ca="1" si="9"/>
        <v/>
      </c>
      <c r="K84" s="18" t="str">
        <f t="shared" si="15"/>
        <v/>
      </c>
      <c r="L84" s="7"/>
      <c r="M84" s="72"/>
      <c r="N84" s="72"/>
      <c r="O84" s="40" t="str">
        <f t="shared" si="18"/>
        <v/>
      </c>
      <c r="P84" s="40" t="str">
        <f t="shared" si="19"/>
        <v/>
      </c>
      <c r="Q84" s="72"/>
      <c r="R84" s="76" t="str">
        <f t="shared" si="16"/>
        <v/>
      </c>
      <c r="S84" s="72" t="str">
        <f t="shared" si="17"/>
        <v/>
      </c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</row>
    <row r="85" spans="1:54" x14ac:dyDescent="0.25">
      <c r="A85" s="84"/>
      <c r="B85" s="4"/>
      <c r="C85" s="167">
        <f>COUNTIF($E$42:E85,E85)</f>
        <v>44</v>
      </c>
      <c r="D85" s="21">
        <f t="shared" si="7"/>
        <v>44</v>
      </c>
      <c r="E85" s="144" t="str">
        <f t="shared" si="8"/>
        <v>end</v>
      </c>
      <c r="F85" s="166" t="str">
        <f t="shared" ca="1" si="11"/>
        <v/>
      </c>
      <c r="G85" s="166" t="str">
        <f t="shared" ca="1" si="12"/>
        <v/>
      </c>
      <c r="H85" s="198" t="str">
        <f t="shared" ca="1" si="13"/>
        <v/>
      </c>
      <c r="I85" s="198" t="str">
        <f t="shared" ca="1" si="14"/>
        <v/>
      </c>
      <c r="J85" s="138" t="str">
        <f t="shared" ca="1" si="9"/>
        <v/>
      </c>
      <c r="K85" s="18" t="str">
        <f t="shared" si="15"/>
        <v/>
      </c>
      <c r="L85" s="7"/>
      <c r="M85" s="72"/>
      <c r="N85" s="72"/>
      <c r="O85" s="40" t="str">
        <f t="shared" si="18"/>
        <v/>
      </c>
      <c r="P85" s="40" t="str">
        <f t="shared" si="19"/>
        <v/>
      </c>
      <c r="Q85" s="72"/>
      <c r="R85" s="76" t="str">
        <f t="shared" si="16"/>
        <v/>
      </c>
      <c r="S85" s="72" t="str">
        <f t="shared" si="17"/>
        <v/>
      </c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</row>
    <row r="86" spans="1:54" x14ac:dyDescent="0.25">
      <c r="A86" s="84"/>
      <c r="B86" s="4"/>
      <c r="C86" s="167">
        <f>COUNTIF($E$42:E86,E86)</f>
        <v>45</v>
      </c>
      <c r="D86" s="21">
        <f t="shared" si="7"/>
        <v>45</v>
      </c>
      <c r="E86" s="144" t="str">
        <f t="shared" si="8"/>
        <v>end</v>
      </c>
      <c r="F86" s="166" t="str">
        <f t="shared" ca="1" si="11"/>
        <v/>
      </c>
      <c r="G86" s="166" t="str">
        <f t="shared" ca="1" si="12"/>
        <v/>
      </c>
      <c r="H86" s="198" t="str">
        <f t="shared" ca="1" si="13"/>
        <v/>
      </c>
      <c r="I86" s="198" t="str">
        <f t="shared" ca="1" si="14"/>
        <v/>
      </c>
      <c r="J86" s="138" t="str">
        <f t="shared" ca="1" si="9"/>
        <v/>
      </c>
      <c r="K86" s="18" t="str">
        <f t="shared" si="15"/>
        <v/>
      </c>
      <c r="L86" s="7"/>
      <c r="M86" s="72"/>
      <c r="N86" s="72"/>
      <c r="O86" s="40" t="str">
        <f t="shared" si="18"/>
        <v/>
      </c>
      <c r="P86" s="40" t="str">
        <f t="shared" si="19"/>
        <v/>
      </c>
      <c r="Q86" s="72"/>
      <c r="R86" s="76" t="str">
        <f t="shared" si="16"/>
        <v/>
      </c>
      <c r="S86" s="72" t="str">
        <f t="shared" si="17"/>
        <v/>
      </c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</row>
    <row r="87" spans="1:54" x14ac:dyDescent="0.25">
      <c r="A87" s="84"/>
      <c r="B87" s="4"/>
      <c r="C87" s="167">
        <f>COUNTIF($E$42:E87,E87)</f>
        <v>46</v>
      </c>
      <c r="D87" s="21">
        <f t="shared" si="7"/>
        <v>46</v>
      </c>
      <c r="E87" s="144" t="str">
        <f t="shared" si="8"/>
        <v>end</v>
      </c>
      <c r="F87" s="166" t="str">
        <f t="shared" ca="1" si="11"/>
        <v/>
      </c>
      <c r="G87" s="166" t="str">
        <f t="shared" ca="1" si="12"/>
        <v/>
      </c>
      <c r="H87" s="198" t="str">
        <f t="shared" ca="1" si="13"/>
        <v/>
      </c>
      <c r="I87" s="198" t="str">
        <f t="shared" ca="1" si="14"/>
        <v/>
      </c>
      <c r="J87" s="138" t="str">
        <f t="shared" ca="1" si="9"/>
        <v/>
      </c>
      <c r="K87" s="18" t="str">
        <f t="shared" si="15"/>
        <v/>
      </c>
      <c r="L87" s="7"/>
      <c r="M87" s="72"/>
      <c r="N87" s="72"/>
      <c r="O87" s="40" t="str">
        <f t="shared" si="18"/>
        <v/>
      </c>
      <c r="P87" s="40" t="str">
        <f t="shared" si="19"/>
        <v/>
      </c>
      <c r="Q87" s="72"/>
      <c r="R87" s="76" t="str">
        <f t="shared" si="16"/>
        <v/>
      </c>
      <c r="S87" s="72" t="str">
        <f t="shared" si="17"/>
        <v/>
      </c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</row>
    <row r="88" spans="1:54" x14ac:dyDescent="0.25">
      <c r="A88" s="84"/>
      <c r="B88" s="4"/>
      <c r="C88" s="167">
        <f>COUNTIF($E$42:E88,E88)</f>
        <v>47</v>
      </c>
      <c r="D88" s="21">
        <f t="shared" si="7"/>
        <v>47</v>
      </c>
      <c r="E88" s="144" t="str">
        <f t="shared" si="8"/>
        <v>end</v>
      </c>
      <c r="F88" s="166" t="str">
        <f t="shared" ca="1" si="11"/>
        <v/>
      </c>
      <c r="G88" s="166" t="str">
        <f t="shared" ca="1" si="12"/>
        <v/>
      </c>
      <c r="H88" s="198" t="str">
        <f t="shared" ca="1" si="13"/>
        <v/>
      </c>
      <c r="I88" s="198" t="str">
        <f t="shared" ca="1" si="14"/>
        <v/>
      </c>
      <c r="J88" s="138" t="str">
        <f t="shared" ca="1" si="9"/>
        <v/>
      </c>
      <c r="K88" s="18" t="str">
        <f t="shared" si="15"/>
        <v/>
      </c>
      <c r="L88" s="7"/>
      <c r="M88" s="72"/>
      <c r="N88" s="72"/>
      <c r="O88" s="40" t="str">
        <f t="shared" si="18"/>
        <v/>
      </c>
      <c r="P88" s="40" t="str">
        <f t="shared" si="19"/>
        <v/>
      </c>
      <c r="Q88" s="72"/>
      <c r="R88" s="76" t="str">
        <f t="shared" si="16"/>
        <v/>
      </c>
      <c r="S88" s="72" t="str">
        <f t="shared" si="17"/>
        <v/>
      </c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</row>
    <row r="89" spans="1:54" x14ac:dyDescent="0.25">
      <c r="A89" s="84"/>
      <c r="B89" s="4"/>
      <c r="C89" s="167">
        <f>COUNTIF($E$42:E89,E89)</f>
        <v>48</v>
      </c>
      <c r="D89" s="21">
        <f t="shared" si="7"/>
        <v>48</v>
      </c>
      <c r="E89" s="144" t="str">
        <f t="shared" si="8"/>
        <v>end</v>
      </c>
      <c r="F89" s="166" t="str">
        <f t="shared" ca="1" si="11"/>
        <v/>
      </c>
      <c r="G89" s="166" t="str">
        <f t="shared" ca="1" si="12"/>
        <v/>
      </c>
      <c r="H89" s="198" t="str">
        <f t="shared" ca="1" si="13"/>
        <v/>
      </c>
      <c r="I89" s="198" t="str">
        <f t="shared" ca="1" si="14"/>
        <v/>
      </c>
      <c r="J89" s="138" t="str">
        <f t="shared" ca="1" si="9"/>
        <v/>
      </c>
      <c r="K89" s="18" t="str">
        <f t="shared" si="15"/>
        <v/>
      </c>
      <c r="L89" s="7"/>
      <c r="M89" s="72"/>
      <c r="N89" s="72"/>
      <c r="O89" s="40" t="str">
        <f t="shared" si="18"/>
        <v/>
      </c>
      <c r="P89" s="40" t="str">
        <f t="shared" si="19"/>
        <v/>
      </c>
      <c r="Q89" s="72"/>
      <c r="R89" s="76" t="str">
        <f t="shared" si="16"/>
        <v/>
      </c>
      <c r="S89" s="72" t="str">
        <f t="shared" si="17"/>
        <v/>
      </c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</row>
    <row r="90" spans="1:54" x14ac:dyDescent="0.25">
      <c r="A90" s="84"/>
      <c r="B90" s="4"/>
      <c r="C90" s="167">
        <f>COUNTIF($E$42:E90,E90)</f>
        <v>49</v>
      </c>
      <c r="D90" s="21">
        <f t="shared" si="7"/>
        <v>49</v>
      </c>
      <c r="E90" s="144" t="str">
        <f t="shared" si="8"/>
        <v>end</v>
      </c>
      <c r="F90" s="166" t="str">
        <f t="shared" ca="1" si="11"/>
        <v/>
      </c>
      <c r="G90" s="166" t="str">
        <f t="shared" ca="1" si="12"/>
        <v/>
      </c>
      <c r="H90" s="198" t="str">
        <f t="shared" ca="1" si="13"/>
        <v/>
      </c>
      <c r="I90" s="198" t="str">
        <f t="shared" ca="1" si="14"/>
        <v/>
      </c>
      <c r="J90" s="138" t="str">
        <f t="shared" ca="1" si="9"/>
        <v/>
      </c>
      <c r="K90" s="18" t="str">
        <f t="shared" si="15"/>
        <v/>
      </c>
      <c r="L90" s="7"/>
      <c r="M90" s="72"/>
      <c r="N90" s="72"/>
      <c r="O90" s="40" t="str">
        <f t="shared" si="18"/>
        <v/>
      </c>
      <c r="P90" s="40" t="str">
        <f t="shared" si="19"/>
        <v/>
      </c>
      <c r="Q90" s="72"/>
      <c r="R90" s="76" t="str">
        <f t="shared" si="16"/>
        <v/>
      </c>
      <c r="S90" s="72" t="str">
        <f t="shared" si="17"/>
        <v/>
      </c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</row>
    <row r="91" spans="1:54" x14ac:dyDescent="0.25">
      <c r="A91" s="84"/>
      <c r="B91" s="4"/>
      <c r="C91" s="167">
        <f>COUNTIF($E$42:E91,E91)</f>
        <v>50</v>
      </c>
      <c r="D91" s="21">
        <f t="shared" si="7"/>
        <v>50</v>
      </c>
      <c r="E91" s="144" t="str">
        <f t="shared" si="8"/>
        <v>end</v>
      </c>
      <c r="F91" s="166" t="str">
        <f t="shared" ca="1" si="11"/>
        <v/>
      </c>
      <c r="G91" s="166" t="str">
        <f t="shared" ca="1" si="12"/>
        <v/>
      </c>
      <c r="H91" s="198" t="str">
        <f t="shared" ca="1" si="13"/>
        <v/>
      </c>
      <c r="I91" s="198" t="str">
        <f t="shared" ca="1" si="14"/>
        <v/>
      </c>
      <c r="J91" s="138" t="str">
        <f t="shared" ca="1" si="9"/>
        <v/>
      </c>
      <c r="K91" s="18" t="str">
        <f t="shared" si="15"/>
        <v/>
      </c>
      <c r="L91" s="7"/>
      <c r="M91" s="72"/>
      <c r="N91" s="72"/>
      <c r="O91" s="40" t="str">
        <f t="shared" si="18"/>
        <v/>
      </c>
      <c r="P91" s="40" t="str">
        <f t="shared" si="19"/>
        <v/>
      </c>
      <c r="Q91" s="72"/>
      <c r="R91" s="76" t="str">
        <f t="shared" si="16"/>
        <v/>
      </c>
      <c r="S91" s="72" t="str">
        <f t="shared" si="17"/>
        <v/>
      </c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</row>
    <row r="92" spans="1:54" x14ac:dyDescent="0.25">
      <c r="A92" s="84"/>
      <c r="B92" s="4"/>
      <c r="C92" s="167">
        <f>COUNTIF($E$42:E92,E92)</f>
        <v>51</v>
      </c>
      <c r="D92" s="21">
        <f t="shared" si="7"/>
        <v>51</v>
      </c>
      <c r="E92" s="144" t="str">
        <f t="shared" si="8"/>
        <v>end</v>
      </c>
      <c r="F92" s="166" t="str">
        <f t="shared" ca="1" si="11"/>
        <v/>
      </c>
      <c r="G92" s="166" t="str">
        <f t="shared" ca="1" si="12"/>
        <v/>
      </c>
      <c r="H92" s="198" t="str">
        <f t="shared" ca="1" si="13"/>
        <v/>
      </c>
      <c r="I92" s="198" t="str">
        <f t="shared" ca="1" si="14"/>
        <v/>
      </c>
      <c r="J92" s="138" t="str">
        <f t="shared" ca="1" si="9"/>
        <v/>
      </c>
      <c r="K92" s="18" t="str">
        <f t="shared" si="15"/>
        <v/>
      </c>
      <c r="L92" s="7"/>
      <c r="M92" s="72"/>
      <c r="N92" s="72"/>
      <c r="O92" s="40" t="str">
        <f t="shared" si="18"/>
        <v/>
      </c>
      <c r="P92" s="40" t="str">
        <f t="shared" si="19"/>
        <v/>
      </c>
      <c r="Q92" s="72"/>
      <c r="R92" s="76" t="str">
        <f t="shared" si="16"/>
        <v/>
      </c>
      <c r="S92" s="72" t="str">
        <f t="shared" si="17"/>
        <v/>
      </c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</row>
    <row r="93" spans="1:54" x14ac:dyDescent="0.25">
      <c r="A93" s="84"/>
      <c r="B93" s="4"/>
      <c r="C93" s="167">
        <f>COUNTIF($E$42:E93,E93)</f>
        <v>52</v>
      </c>
      <c r="D93" s="21">
        <f t="shared" si="7"/>
        <v>52</v>
      </c>
      <c r="E93" s="144" t="str">
        <f t="shared" si="8"/>
        <v>end</v>
      </c>
      <c r="F93" s="166" t="str">
        <f t="shared" ca="1" si="11"/>
        <v/>
      </c>
      <c r="G93" s="166" t="str">
        <f t="shared" ca="1" si="12"/>
        <v/>
      </c>
      <c r="H93" s="198" t="str">
        <f t="shared" ca="1" si="13"/>
        <v/>
      </c>
      <c r="I93" s="198" t="str">
        <f t="shared" ca="1" si="14"/>
        <v/>
      </c>
      <c r="J93" s="138" t="str">
        <f t="shared" ca="1" si="9"/>
        <v/>
      </c>
      <c r="K93" s="18" t="str">
        <f t="shared" si="15"/>
        <v/>
      </c>
      <c r="L93" s="7"/>
      <c r="M93" s="72"/>
      <c r="N93" s="72"/>
      <c r="O93" s="40" t="str">
        <f t="shared" si="18"/>
        <v/>
      </c>
      <c r="P93" s="40" t="str">
        <f t="shared" si="19"/>
        <v/>
      </c>
      <c r="Q93" s="72"/>
      <c r="R93" s="76" t="str">
        <f t="shared" si="16"/>
        <v/>
      </c>
      <c r="S93" s="72" t="str">
        <f t="shared" si="17"/>
        <v/>
      </c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</row>
    <row r="94" spans="1:54" x14ac:dyDescent="0.25">
      <c r="A94" s="84"/>
      <c r="B94" s="4"/>
      <c r="C94" s="167">
        <f>COUNTIF($E$42:E94,E94)</f>
        <v>53</v>
      </c>
      <c r="D94" s="21">
        <f t="shared" si="7"/>
        <v>53</v>
      </c>
      <c r="E94" s="144" t="str">
        <f t="shared" si="8"/>
        <v>end</v>
      </c>
      <c r="F94" s="166" t="str">
        <f t="shared" ca="1" si="11"/>
        <v/>
      </c>
      <c r="G94" s="166" t="str">
        <f t="shared" ca="1" si="12"/>
        <v/>
      </c>
      <c r="H94" s="198" t="str">
        <f t="shared" ca="1" si="13"/>
        <v/>
      </c>
      <c r="I94" s="198" t="str">
        <f t="shared" ca="1" si="14"/>
        <v/>
      </c>
      <c r="J94" s="138" t="str">
        <f t="shared" ca="1" si="9"/>
        <v/>
      </c>
      <c r="K94" s="18" t="str">
        <f t="shared" si="15"/>
        <v/>
      </c>
      <c r="L94" s="7"/>
      <c r="M94" s="72"/>
      <c r="N94" s="72"/>
      <c r="O94" s="40" t="str">
        <f t="shared" si="18"/>
        <v/>
      </c>
      <c r="P94" s="40" t="str">
        <f t="shared" si="19"/>
        <v/>
      </c>
      <c r="Q94" s="72"/>
      <c r="R94" s="76" t="str">
        <f t="shared" si="16"/>
        <v/>
      </c>
      <c r="S94" s="72" t="str">
        <f t="shared" si="17"/>
        <v/>
      </c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</row>
    <row r="95" spans="1:54" x14ac:dyDescent="0.25">
      <c r="A95" s="84"/>
      <c r="B95" s="4"/>
      <c r="C95" s="167">
        <f>COUNTIF($E$42:E95,E95)</f>
        <v>54</v>
      </c>
      <c r="D95" s="21">
        <f t="shared" si="7"/>
        <v>54</v>
      </c>
      <c r="E95" s="144" t="str">
        <f t="shared" si="8"/>
        <v>end</v>
      </c>
      <c r="F95" s="166" t="str">
        <f t="shared" ca="1" si="11"/>
        <v/>
      </c>
      <c r="G95" s="166" t="str">
        <f t="shared" ca="1" si="12"/>
        <v/>
      </c>
      <c r="H95" s="198" t="str">
        <f t="shared" ca="1" si="13"/>
        <v/>
      </c>
      <c r="I95" s="198" t="str">
        <f t="shared" ca="1" si="14"/>
        <v/>
      </c>
      <c r="J95" s="138" t="str">
        <f t="shared" ca="1" si="9"/>
        <v/>
      </c>
      <c r="K95" s="18" t="str">
        <f t="shared" si="15"/>
        <v/>
      </c>
      <c r="L95" s="7"/>
      <c r="M95" s="72"/>
      <c r="N95" s="72"/>
      <c r="O95" s="40" t="str">
        <f t="shared" si="18"/>
        <v/>
      </c>
      <c r="P95" s="40" t="str">
        <f t="shared" si="19"/>
        <v/>
      </c>
      <c r="Q95" s="72"/>
      <c r="R95" s="76" t="str">
        <f t="shared" si="16"/>
        <v/>
      </c>
      <c r="S95" s="72" t="str">
        <f t="shared" si="17"/>
        <v/>
      </c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</row>
    <row r="96" spans="1:54" x14ac:dyDescent="0.25">
      <c r="A96" s="84"/>
      <c r="B96" s="4"/>
      <c r="C96" s="167">
        <f>COUNTIF($E$42:E96,E96)</f>
        <v>55</v>
      </c>
      <c r="D96" s="21">
        <f t="shared" si="7"/>
        <v>55</v>
      </c>
      <c r="E96" s="144" t="str">
        <f t="shared" si="8"/>
        <v>end</v>
      </c>
      <c r="F96" s="166" t="str">
        <f t="shared" ca="1" si="11"/>
        <v/>
      </c>
      <c r="G96" s="166" t="str">
        <f t="shared" ca="1" si="12"/>
        <v/>
      </c>
      <c r="H96" s="198" t="str">
        <f t="shared" ca="1" si="13"/>
        <v/>
      </c>
      <c r="I96" s="198" t="str">
        <f t="shared" ca="1" si="14"/>
        <v/>
      </c>
      <c r="J96" s="138" t="str">
        <f t="shared" ca="1" si="9"/>
        <v/>
      </c>
      <c r="K96" s="18" t="str">
        <f t="shared" si="15"/>
        <v/>
      </c>
      <c r="L96" s="7"/>
      <c r="M96" s="72"/>
      <c r="N96" s="72"/>
      <c r="O96" s="40" t="str">
        <f t="shared" si="18"/>
        <v/>
      </c>
      <c r="P96" s="40" t="str">
        <f t="shared" si="19"/>
        <v/>
      </c>
      <c r="Q96" s="72"/>
      <c r="R96" s="76" t="str">
        <f t="shared" si="16"/>
        <v/>
      </c>
      <c r="S96" s="72" t="str">
        <f t="shared" si="17"/>
        <v/>
      </c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</row>
    <row r="97" spans="1:54" x14ac:dyDescent="0.25">
      <c r="A97" s="84"/>
      <c r="B97" s="4"/>
      <c r="C97" s="167">
        <f>COUNTIF($E$42:E97,E97)</f>
        <v>56</v>
      </c>
      <c r="D97" s="21">
        <f t="shared" si="7"/>
        <v>56</v>
      </c>
      <c r="E97" s="144" t="str">
        <f t="shared" si="8"/>
        <v>end</v>
      </c>
      <c r="F97" s="166" t="str">
        <f t="shared" ca="1" si="11"/>
        <v/>
      </c>
      <c r="G97" s="166" t="str">
        <f t="shared" ca="1" si="12"/>
        <v/>
      </c>
      <c r="H97" s="198" t="str">
        <f t="shared" ca="1" si="13"/>
        <v/>
      </c>
      <c r="I97" s="198" t="str">
        <f t="shared" ca="1" si="14"/>
        <v/>
      </c>
      <c r="J97" s="138" t="str">
        <f t="shared" ca="1" si="9"/>
        <v/>
      </c>
      <c r="K97" s="18" t="str">
        <f t="shared" si="15"/>
        <v/>
      </c>
      <c r="L97" s="7"/>
      <c r="M97" s="72"/>
      <c r="N97" s="72"/>
      <c r="O97" s="40" t="str">
        <f t="shared" si="18"/>
        <v/>
      </c>
      <c r="P97" s="40" t="str">
        <f t="shared" si="19"/>
        <v/>
      </c>
      <c r="Q97" s="72"/>
      <c r="R97" s="76" t="str">
        <f t="shared" si="16"/>
        <v/>
      </c>
      <c r="S97" s="72" t="str">
        <f t="shared" si="17"/>
        <v/>
      </c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</row>
    <row r="98" spans="1:54" x14ac:dyDescent="0.25">
      <c r="A98" s="84"/>
      <c r="B98" s="4"/>
      <c r="C98" s="167">
        <f>COUNTIF($E$42:E98,E98)</f>
        <v>57</v>
      </c>
      <c r="D98" s="21">
        <f t="shared" si="7"/>
        <v>57</v>
      </c>
      <c r="E98" s="144" t="str">
        <f t="shared" si="8"/>
        <v>end</v>
      </c>
      <c r="F98" s="166" t="str">
        <f t="shared" ca="1" si="11"/>
        <v/>
      </c>
      <c r="G98" s="166" t="str">
        <f t="shared" ca="1" si="12"/>
        <v/>
      </c>
      <c r="H98" s="198" t="str">
        <f t="shared" ca="1" si="13"/>
        <v/>
      </c>
      <c r="I98" s="198" t="str">
        <f t="shared" ca="1" si="14"/>
        <v/>
      </c>
      <c r="J98" s="138" t="str">
        <f t="shared" ca="1" si="9"/>
        <v/>
      </c>
      <c r="K98" s="18" t="str">
        <f t="shared" si="15"/>
        <v/>
      </c>
      <c r="L98" s="7"/>
      <c r="M98" s="72"/>
      <c r="N98" s="72"/>
      <c r="O98" s="40" t="str">
        <f t="shared" si="18"/>
        <v/>
      </c>
      <c r="P98" s="40" t="str">
        <f t="shared" si="19"/>
        <v/>
      </c>
      <c r="Q98" s="72"/>
      <c r="R98" s="76" t="str">
        <f t="shared" si="16"/>
        <v/>
      </c>
      <c r="S98" s="72" t="str">
        <f t="shared" si="17"/>
        <v/>
      </c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</row>
    <row r="99" spans="1:54" x14ac:dyDescent="0.25">
      <c r="A99" s="84"/>
      <c r="B99" s="4"/>
      <c r="C99" s="167">
        <f>COUNTIF($E$42:E99,E99)</f>
        <v>58</v>
      </c>
      <c r="D99" s="21">
        <f t="shared" si="7"/>
        <v>58</v>
      </c>
      <c r="E99" s="144" t="str">
        <f t="shared" si="8"/>
        <v>end</v>
      </c>
      <c r="F99" s="166" t="str">
        <f t="shared" ca="1" si="11"/>
        <v/>
      </c>
      <c r="G99" s="166" t="str">
        <f t="shared" ca="1" si="12"/>
        <v/>
      </c>
      <c r="H99" s="198" t="str">
        <f t="shared" ca="1" si="13"/>
        <v/>
      </c>
      <c r="I99" s="198" t="str">
        <f t="shared" ca="1" si="14"/>
        <v/>
      </c>
      <c r="J99" s="138" t="str">
        <f t="shared" ca="1" si="9"/>
        <v/>
      </c>
      <c r="K99" s="18" t="str">
        <f t="shared" si="15"/>
        <v/>
      </c>
      <c r="L99" s="7"/>
      <c r="M99" s="72"/>
      <c r="N99" s="72"/>
      <c r="O99" s="40" t="str">
        <f t="shared" si="18"/>
        <v/>
      </c>
      <c r="P99" s="40" t="str">
        <f t="shared" si="19"/>
        <v/>
      </c>
      <c r="Q99" s="72"/>
      <c r="R99" s="76" t="str">
        <f t="shared" si="16"/>
        <v/>
      </c>
      <c r="S99" s="72" t="str">
        <f t="shared" si="17"/>
        <v/>
      </c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</row>
    <row r="100" spans="1:54" x14ac:dyDescent="0.25">
      <c r="A100" s="84"/>
      <c r="B100" s="4"/>
      <c r="C100" s="167">
        <f>COUNTIF($E$42:E100,E100)</f>
        <v>59</v>
      </c>
      <c r="D100" s="21">
        <f t="shared" si="7"/>
        <v>59</v>
      </c>
      <c r="E100" s="144" t="str">
        <f t="shared" si="8"/>
        <v>end</v>
      </c>
      <c r="F100" s="166" t="str">
        <f t="shared" ca="1" si="11"/>
        <v/>
      </c>
      <c r="G100" s="166" t="str">
        <f t="shared" ca="1" si="12"/>
        <v/>
      </c>
      <c r="H100" s="198" t="str">
        <f t="shared" ca="1" si="13"/>
        <v/>
      </c>
      <c r="I100" s="198" t="str">
        <f t="shared" ca="1" si="14"/>
        <v/>
      </c>
      <c r="J100" s="138" t="str">
        <f t="shared" ca="1" si="9"/>
        <v/>
      </c>
      <c r="K100" s="18" t="str">
        <f t="shared" si="15"/>
        <v/>
      </c>
      <c r="L100" s="7"/>
      <c r="M100" s="72"/>
      <c r="N100" s="72"/>
      <c r="O100" s="40" t="str">
        <f t="shared" si="18"/>
        <v/>
      </c>
      <c r="P100" s="40" t="str">
        <f t="shared" si="19"/>
        <v/>
      </c>
      <c r="Q100" s="72"/>
      <c r="R100" s="76" t="str">
        <f t="shared" si="16"/>
        <v/>
      </c>
      <c r="S100" s="72" t="str">
        <f t="shared" si="17"/>
        <v/>
      </c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</row>
    <row r="101" spans="1:54" x14ac:dyDescent="0.25">
      <c r="A101" s="84"/>
      <c r="B101" s="4"/>
      <c r="C101" s="167">
        <f>COUNTIF($E$42:E101,E101)</f>
        <v>60</v>
      </c>
      <c r="D101" s="21">
        <f t="shared" si="7"/>
        <v>60</v>
      </c>
      <c r="E101" s="144" t="str">
        <f t="shared" si="8"/>
        <v>end</v>
      </c>
      <c r="F101" s="166" t="str">
        <f t="shared" ca="1" si="11"/>
        <v/>
      </c>
      <c r="G101" s="166" t="str">
        <f t="shared" ca="1" si="12"/>
        <v/>
      </c>
      <c r="H101" s="198" t="str">
        <f t="shared" ca="1" si="13"/>
        <v/>
      </c>
      <c r="I101" s="198" t="str">
        <f t="shared" ca="1" si="14"/>
        <v/>
      </c>
      <c r="J101" s="138" t="str">
        <f t="shared" ca="1" si="9"/>
        <v/>
      </c>
      <c r="K101" s="18" t="str">
        <f t="shared" si="15"/>
        <v/>
      </c>
      <c r="L101" s="7"/>
      <c r="M101" s="72"/>
      <c r="N101" s="72"/>
      <c r="O101" s="40" t="str">
        <f t="shared" si="18"/>
        <v/>
      </c>
      <c r="P101" s="40" t="str">
        <f t="shared" si="19"/>
        <v/>
      </c>
      <c r="Q101" s="72"/>
      <c r="R101" s="76" t="str">
        <f t="shared" si="16"/>
        <v/>
      </c>
      <c r="S101" s="72" t="str">
        <f t="shared" si="17"/>
        <v/>
      </c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</row>
    <row r="102" spans="1:54" x14ac:dyDescent="0.25">
      <c r="A102" s="84"/>
      <c r="B102" s="4"/>
      <c r="C102" s="167">
        <f>COUNTIF($E$42:E102,E102)</f>
        <v>61</v>
      </c>
      <c r="D102" s="21">
        <f t="shared" si="7"/>
        <v>61</v>
      </c>
      <c r="E102" s="144" t="str">
        <f t="shared" si="8"/>
        <v>end</v>
      </c>
      <c r="F102" s="166" t="str">
        <f t="shared" ca="1" si="11"/>
        <v/>
      </c>
      <c r="G102" s="166" t="str">
        <f t="shared" ca="1" si="12"/>
        <v/>
      </c>
      <c r="H102" s="198" t="str">
        <f t="shared" ca="1" si="13"/>
        <v/>
      </c>
      <c r="I102" s="198" t="str">
        <f t="shared" ca="1" si="14"/>
        <v/>
      </c>
      <c r="J102" s="138" t="str">
        <f t="shared" ca="1" si="9"/>
        <v/>
      </c>
      <c r="K102" s="18" t="str">
        <f t="shared" si="15"/>
        <v/>
      </c>
      <c r="L102" s="7"/>
      <c r="M102" s="72"/>
      <c r="N102" s="72"/>
      <c r="O102" s="40" t="str">
        <f t="shared" si="18"/>
        <v/>
      </c>
      <c r="P102" s="40" t="str">
        <f t="shared" si="19"/>
        <v/>
      </c>
      <c r="Q102" s="72"/>
      <c r="R102" s="76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</row>
    <row r="103" spans="1:54" x14ac:dyDescent="0.25">
      <c r="A103" s="84"/>
      <c r="B103" s="4"/>
      <c r="C103" s="167">
        <f>COUNTIF($E$42:E103,E103)</f>
        <v>62</v>
      </c>
      <c r="D103" s="21">
        <f t="shared" si="7"/>
        <v>62</v>
      </c>
      <c r="E103" s="144" t="str">
        <f t="shared" si="8"/>
        <v>end</v>
      </c>
      <c r="F103" s="166" t="str">
        <f t="shared" ca="1" si="11"/>
        <v/>
      </c>
      <c r="G103" s="166" t="str">
        <f t="shared" ca="1" si="12"/>
        <v/>
      </c>
      <c r="H103" s="198" t="str">
        <f t="shared" ca="1" si="13"/>
        <v/>
      </c>
      <c r="I103" s="198" t="str">
        <f t="shared" ca="1" si="14"/>
        <v/>
      </c>
      <c r="J103" s="138" t="str">
        <f t="shared" ca="1" si="9"/>
        <v/>
      </c>
      <c r="K103" s="18" t="str">
        <f t="shared" si="15"/>
        <v/>
      </c>
      <c r="L103" s="7"/>
      <c r="M103" s="72"/>
      <c r="N103" s="72"/>
      <c r="O103" s="40" t="str">
        <f t="shared" si="18"/>
        <v/>
      </c>
      <c r="P103" s="40" t="str">
        <f t="shared" si="19"/>
        <v/>
      </c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</row>
    <row r="104" spans="1:54" x14ac:dyDescent="0.25">
      <c r="A104" s="84"/>
      <c r="B104" s="4"/>
      <c r="C104" s="167">
        <f>COUNTIF($E$42:E104,E104)</f>
        <v>63</v>
      </c>
      <c r="D104" s="21">
        <f t="shared" si="7"/>
        <v>63</v>
      </c>
      <c r="E104" s="144" t="str">
        <f t="shared" si="8"/>
        <v>end</v>
      </c>
      <c r="F104" s="166" t="str">
        <f t="shared" ca="1" si="11"/>
        <v/>
      </c>
      <c r="G104" s="166" t="str">
        <f t="shared" ca="1" si="12"/>
        <v/>
      </c>
      <c r="H104" s="198" t="str">
        <f t="shared" ca="1" si="13"/>
        <v/>
      </c>
      <c r="I104" s="198" t="str">
        <f t="shared" ca="1" si="14"/>
        <v/>
      </c>
      <c r="J104" s="138" t="str">
        <f ca="1">IF(NOT(AND(ISNUMBER(H104),ISNUMBER(I104))),"",IF(I104&lt;0.01,"",ROUND(H104,2)/ROUNDDOWN(I104,2)))</f>
        <v/>
      </c>
      <c r="K104" s="18" t="str">
        <f t="shared" si="15"/>
        <v/>
      </c>
      <c r="L104" s="7"/>
      <c r="M104" s="72"/>
      <c r="N104" s="72"/>
      <c r="O104" s="40" t="str">
        <f t="shared" si="18"/>
        <v/>
      </c>
      <c r="P104" s="40" t="str">
        <f t="shared" si="19"/>
        <v/>
      </c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</row>
    <row r="105" spans="1:54" x14ac:dyDescent="0.25">
      <c r="A105" s="84"/>
      <c r="B105" s="4"/>
      <c r="C105" s="167">
        <f>COUNTIF($E$42:E105,E105)</f>
        <v>64</v>
      </c>
      <c r="D105" s="21">
        <f t="shared" si="7"/>
        <v>64</v>
      </c>
      <c r="E105" s="144" t="str">
        <f t="shared" si="8"/>
        <v>end</v>
      </c>
      <c r="F105" s="166" t="str">
        <f t="shared" ca="1" si="11"/>
        <v/>
      </c>
      <c r="G105" s="166" t="str">
        <f t="shared" ca="1" si="12"/>
        <v/>
      </c>
      <c r="H105" s="198" t="str">
        <f t="shared" ca="1" si="13"/>
        <v/>
      </c>
      <c r="I105" s="198" t="str">
        <f t="shared" ca="1" si="14"/>
        <v/>
      </c>
      <c r="J105" s="138" t="str">
        <f t="shared" ca="1" si="9"/>
        <v/>
      </c>
      <c r="K105" s="18" t="str">
        <f t="shared" si="15"/>
        <v/>
      </c>
      <c r="L105" s="7"/>
      <c r="M105" s="72"/>
      <c r="N105" s="72"/>
      <c r="O105" s="40" t="str">
        <f t="shared" si="18"/>
        <v/>
      </c>
      <c r="P105" s="40" t="str">
        <f t="shared" si="19"/>
        <v/>
      </c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</row>
    <row r="106" spans="1:54" x14ac:dyDescent="0.25">
      <c r="A106" s="84"/>
      <c r="B106" s="4"/>
      <c r="C106" s="167">
        <f>COUNTIF($E$42:E106,E106)</f>
        <v>65</v>
      </c>
      <c r="D106" s="21">
        <f t="shared" si="7"/>
        <v>65</v>
      </c>
      <c r="E106" s="144" t="str">
        <f t="shared" si="8"/>
        <v>end</v>
      </c>
      <c r="F106" s="166" t="str">
        <f t="shared" ca="1" si="11"/>
        <v/>
      </c>
      <c r="G106" s="166" t="str">
        <f t="shared" ca="1" si="12"/>
        <v/>
      </c>
      <c r="H106" s="198" t="str">
        <f t="shared" ca="1" si="13"/>
        <v/>
      </c>
      <c r="I106" s="198" t="str">
        <f t="shared" ca="1" si="14"/>
        <v/>
      </c>
      <c r="J106" s="138" t="str">
        <f t="shared" ca="1" si="9"/>
        <v/>
      </c>
      <c r="K106" s="18" t="str">
        <f t="shared" si="15"/>
        <v/>
      </c>
      <c r="L106" s="7"/>
      <c r="M106" s="72"/>
      <c r="N106" s="72"/>
      <c r="O106" s="40" t="str">
        <f t="shared" ref="O106:O140" si="20">IF(E106="end","",IF(G106="Yes",VLOOKUP("Heated"&amp;$E106,$U$31:$V$34,2,FALSE),VLOOKUP(E106,$U$18:$V$24,2,FALSE)))</f>
        <v/>
      </c>
      <c r="P106" s="40" t="str">
        <f t="shared" ref="P106:P140" si="21">IF(ISERROR(VLOOKUP(E106,$E$18:$S$24,15,FALSE)),"",VLOOKUP(E106,$E$18:$S$24,15,FALSE))</f>
        <v/>
      </c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</row>
    <row r="107" spans="1:54" x14ac:dyDescent="0.25">
      <c r="A107" s="84"/>
      <c r="B107" s="4"/>
      <c r="C107" s="167">
        <f>COUNTIF($E$42:E107,E107)</f>
        <v>66</v>
      </c>
      <c r="D107" s="21">
        <f t="shared" ref="D107:D140" si="22">ROW()-41</f>
        <v>66</v>
      </c>
      <c r="E107" s="144" t="str">
        <f t="shared" ref="E107:E140" si="23">VLOOKUP(D107,$AT$18:$AU$25,2,TRUE)</f>
        <v>end</v>
      </c>
      <c r="F107" s="166" t="str">
        <f t="shared" ca="1" si="11"/>
        <v/>
      </c>
      <c r="G107" s="166" t="str">
        <f t="shared" ca="1" si="12"/>
        <v/>
      </c>
      <c r="H107" s="198" t="str">
        <f t="shared" ca="1" si="13"/>
        <v/>
      </c>
      <c r="I107" s="198" t="str">
        <f t="shared" ca="1" si="14"/>
        <v/>
      </c>
      <c r="J107" s="138" t="str">
        <f t="shared" ref="J107:J140" ca="1" si="24">IF(NOT(AND(ISNUMBER(H107),ISNUMBER(I107))),"",IF(I107&lt;0.01,"",ROUND(H107,2)/ROUNDDOWN(I107,2)))</f>
        <v/>
      </c>
      <c r="K107" s="18" t="str">
        <f t="shared" si="15"/>
        <v/>
      </c>
      <c r="L107" s="7"/>
      <c r="M107" s="72"/>
      <c r="N107" s="72"/>
      <c r="O107" s="40" t="str">
        <f t="shared" si="20"/>
        <v/>
      </c>
      <c r="P107" s="40" t="str">
        <f t="shared" si="21"/>
        <v/>
      </c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</row>
    <row r="108" spans="1:54" x14ac:dyDescent="0.25">
      <c r="A108" s="84"/>
      <c r="B108" s="4"/>
      <c r="C108" s="167">
        <f>COUNTIF($E$42:E108,E108)</f>
        <v>67</v>
      </c>
      <c r="D108" s="21">
        <f t="shared" si="22"/>
        <v>67</v>
      </c>
      <c r="E108" s="144" t="str">
        <f t="shared" si="23"/>
        <v>end</v>
      </c>
      <c r="F108" s="166" t="str">
        <f t="shared" ref="F108:F140" ca="1" si="25">IF(ISERROR(VLOOKUP($C108,INDIRECT(CONCATENATE("'",$E108,"'!$B$10:$AC$59"),TRUE),2,FALSE)),"",
IF(VLOOKUP($C108,INDIRECT(CONCATENATE("'",$E108,"'!$B$10:$AC$59"),TRUE),2,FALSE)=0,"",VLOOKUP($C108,INDIRECT(CONCATENATE("'",$E108,"'!$B$10:$AC$59"),TRUE),2,FALSE)))</f>
        <v/>
      </c>
      <c r="G108" s="166" t="str">
        <f t="shared" ref="G108:G140" ca="1" si="26">IF(ISERROR(VLOOKUP($C108,INDIRECT(CONCATENATE("'",$E108,"'!$B$10:$AC$59"),TRUE),26,FALSE)),"",
IF(VLOOKUP($C108,INDIRECT(CONCATENATE("'",$E108,"'!$B$10:$AC$59"),TRUE),26,FALSE)=0,"",VLOOKUP($C108,INDIRECT(CONCATENATE("'",$E108,"'!$B$10:$AC$59"),TRUE),26,FALSE)))</f>
        <v/>
      </c>
      <c r="H108" s="198" t="str">
        <f t="shared" ref="H108:H140" ca="1" si="27">IF(ISERROR(VLOOKUP($C108,INDIRECT(CONCATENATE("'",$E108,"'!$B$10:$AC$59"),TRUE),27,FALSE)),"",
IF(VLOOKUP($C108,INDIRECT(CONCATENATE("'",$E108,"'!$B$10:$AC$59"),TRUE),27,FALSE)=0,"",VLOOKUP($C108,INDIRECT(CONCATENATE("'",$E108,"'!$B$10:$AC$59"),TRUE),27,FALSE)))</f>
        <v/>
      </c>
      <c r="I108" s="198" t="str">
        <f t="shared" ref="I108:I140" ca="1" si="28">IF(ISERROR(VLOOKUP($C108,INDIRECT(CONCATENATE("'",$E108,"'!$B$10:$AC$59"),TRUE),28,FALSE)),"",
IF(VLOOKUP($C108,INDIRECT(CONCATENATE("'",$E108,"'!$B$10:$AC$59"),TRUE),28,FALSE)=0,"",VLOOKUP($C108,INDIRECT(CONCATENATE("'",$E108,"'!$B$10:$AC$59"),TRUE),28,FALSE)))</f>
        <v/>
      </c>
      <c r="J108" s="138" t="str">
        <f t="shared" ca="1" si="24"/>
        <v/>
      </c>
      <c r="K108" s="18" t="str">
        <f t="shared" ref="K108:K140" si="29">IF(OR(E108="end",ISERROR(E108)),"",IF(AND(ISNUMBER(H108),I108=""),"R-value required",IF(I108="","",IF(VALUE(I108)&lt;VALUE(O108),"R-value too small",IF(VALUE(I108)&gt;VALUE(P108),"R-value seems high","")))))</f>
        <v/>
      </c>
      <c r="L108" s="7"/>
      <c r="M108" s="72"/>
      <c r="N108" s="72"/>
      <c r="O108" s="40" t="str">
        <f t="shared" si="20"/>
        <v/>
      </c>
      <c r="P108" s="40" t="str">
        <f t="shared" si="21"/>
        <v/>
      </c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</row>
    <row r="109" spans="1:54" x14ac:dyDescent="0.25">
      <c r="A109" s="84"/>
      <c r="B109" s="4"/>
      <c r="C109" s="167">
        <f>COUNTIF($E$42:E109,E109)</f>
        <v>68</v>
      </c>
      <c r="D109" s="21">
        <f t="shared" si="22"/>
        <v>68</v>
      </c>
      <c r="E109" s="144" t="str">
        <f t="shared" si="23"/>
        <v>end</v>
      </c>
      <c r="F109" s="166" t="str">
        <f t="shared" ca="1" si="25"/>
        <v/>
      </c>
      <c r="G109" s="166" t="str">
        <f t="shared" ca="1" si="26"/>
        <v/>
      </c>
      <c r="H109" s="198" t="str">
        <f t="shared" ca="1" si="27"/>
        <v/>
      </c>
      <c r="I109" s="198" t="str">
        <f t="shared" ca="1" si="28"/>
        <v/>
      </c>
      <c r="J109" s="138" t="str">
        <f t="shared" ca="1" si="24"/>
        <v/>
      </c>
      <c r="K109" s="18" t="str">
        <f t="shared" si="29"/>
        <v/>
      </c>
      <c r="L109" s="7"/>
      <c r="M109" s="72"/>
      <c r="N109" s="72"/>
      <c r="O109" s="40" t="str">
        <f t="shared" si="20"/>
        <v/>
      </c>
      <c r="P109" s="40" t="str">
        <f t="shared" si="21"/>
        <v/>
      </c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</row>
    <row r="110" spans="1:54" x14ac:dyDescent="0.25">
      <c r="A110" s="84"/>
      <c r="B110" s="4"/>
      <c r="C110" s="167">
        <f>COUNTIF($E$42:E110,E110)</f>
        <v>69</v>
      </c>
      <c r="D110" s="21">
        <f t="shared" si="22"/>
        <v>69</v>
      </c>
      <c r="E110" s="144" t="str">
        <f t="shared" si="23"/>
        <v>end</v>
      </c>
      <c r="F110" s="166" t="str">
        <f t="shared" ca="1" si="25"/>
        <v/>
      </c>
      <c r="G110" s="166" t="str">
        <f t="shared" ca="1" si="26"/>
        <v/>
      </c>
      <c r="H110" s="198" t="str">
        <f t="shared" ca="1" si="27"/>
        <v/>
      </c>
      <c r="I110" s="198" t="str">
        <f t="shared" ca="1" si="28"/>
        <v/>
      </c>
      <c r="J110" s="138" t="str">
        <f t="shared" ca="1" si="24"/>
        <v/>
      </c>
      <c r="K110" s="18" t="str">
        <f t="shared" si="29"/>
        <v/>
      </c>
      <c r="L110" s="7"/>
      <c r="M110" s="72"/>
      <c r="N110" s="72"/>
      <c r="O110" s="40" t="str">
        <f t="shared" si="20"/>
        <v/>
      </c>
      <c r="P110" s="40" t="str">
        <f t="shared" si="21"/>
        <v/>
      </c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</row>
    <row r="111" spans="1:54" x14ac:dyDescent="0.25">
      <c r="A111" s="84"/>
      <c r="B111" s="4"/>
      <c r="C111" s="167">
        <f>COUNTIF($E$42:E111,E111)</f>
        <v>70</v>
      </c>
      <c r="D111" s="21">
        <f t="shared" si="22"/>
        <v>70</v>
      </c>
      <c r="E111" s="144" t="str">
        <f t="shared" si="23"/>
        <v>end</v>
      </c>
      <c r="F111" s="166" t="str">
        <f t="shared" ca="1" si="25"/>
        <v/>
      </c>
      <c r="G111" s="166" t="str">
        <f t="shared" ca="1" si="26"/>
        <v/>
      </c>
      <c r="H111" s="198" t="str">
        <f t="shared" ca="1" si="27"/>
        <v/>
      </c>
      <c r="I111" s="198" t="str">
        <f t="shared" ca="1" si="28"/>
        <v/>
      </c>
      <c r="J111" s="138" t="str">
        <f t="shared" ca="1" si="24"/>
        <v/>
      </c>
      <c r="K111" s="18" t="str">
        <f t="shared" si="29"/>
        <v/>
      </c>
      <c r="L111" s="7"/>
      <c r="M111" s="72"/>
      <c r="N111" s="72"/>
      <c r="O111" s="40" t="str">
        <f t="shared" si="20"/>
        <v/>
      </c>
      <c r="P111" s="40" t="str">
        <f t="shared" si="21"/>
        <v/>
      </c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</row>
    <row r="112" spans="1:54" x14ac:dyDescent="0.25">
      <c r="A112" s="84"/>
      <c r="B112" s="4"/>
      <c r="C112" s="167">
        <f>COUNTIF($E$42:E112,E112)</f>
        <v>71</v>
      </c>
      <c r="D112" s="21">
        <f t="shared" si="22"/>
        <v>71</v>
      </c>
      <c r="E112" s="144" t="str">
        <f t="shared" si="23"/>
        <v>end</v>
      </c>
      <c r="F112" s="166" t="str">
        <f t="shared" ca="1" si="25"/>
        <v/>
      </c>
      <c r="G112" s="166" t="str">
        <f t="shared" ca="1" si="26"/>
        <v/>
      </c>
      <c r="H112" s="198" t="str">
        <f t="shared" ca="1" si="27"/>
        <v/>
      </c>
      <c r="I112" s="198" t="str">
        <f t="shared" ca="1" si="28"/>
        <v/>
      </c>
      <c r="J112" s="138" t="str">
        <f t="shared" ca="1" si="24"/>
        <v/>
      </c>
      <c r="K112" s="18" t="str">
        <f t="shared" si="29"/>
        <v/>
      </c>
      <c r="L112" s="7"/>
      <c r="M112" s="72"/>
      <c r="N112" s="72"/>
      <c r="O112" s="40" t="str">
        <f t="shared" si="20"/>
        <v/>
      </c>
      <c r="P112" s="40" t="str">
        <f t="shared" si="21"/>
        <v/>
      </c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</row>
    <row r="113" spans="1:54" x14ac:dyDescent="0.25">
      <c r="A113" s="84"/>
      <c r="B113" s="4"/>
      <c r="C113" s="167">
        <f>COUNTIF($E$42:E113,E113)</f>
        <v>72</v>
      </c>
      <c r="D113" s="21">
        <f t="shared" si="22"/>
        <v>72</v>
      </c>
      <c r="E113" s="144" t="str">
        <f t="shared" si="23"/>
        <v>end</v>
      </c>
      <c r="F113" s="166" t="str">
        <f t="shared" ca="1" si="25"/>
        <v/>
      </c>
      <c r="G113" s="166" t="str">
        <f t="shared" ca="1" si="26"/>
        <v/>
      </c>
      <c r="H113" s="198" t="str">
        <f t="shared" ca="1" si="27"/>
        <v/>
      </c>
      <c r="I113" s="198" t="str">
        <f t="shared" ca="1" si="28"/>
        <v/>
      </c>
      <c r="J113" s="138" t="str">
        <f t="shared" ca="1" si="24"/>
        <v/>
      </c>
      <c r="K113" s="18" t="str">
        <f t="shared" si="29"/>
        <v/>
      </c>
      <c r="L113" s="7"/>
      <c r="M113" s="72"/>
      <c r="N113" s="72"/>
      <c r="O113" s="40" t="str">
        <f t="shared" si="20"/>
        <v/>
      </c>
      <c r="P113" s="40" t="str">
        <f t="shared" si="21"/>
        <v/>
      </c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</row>
    <row r="114" spans="1:54" x14ac:dyDescent="0.25">
      <c r="A114" s="84"/>
      <c r="B114" s="4"/>
      <c r="C114" s="167">
        <f>COUNTIF($E$42:E114,E114)</f>
        <v>73</v>
      </c>
      <c r="D114" s="21">
        <f t="shared" si="22"/>
        <v>73</v>
      </c>
      <c r="E114" s="144" t="str">
        <f t="shared" si="23"/>
        <v>end</v>
      </c>
      <c r="F114" s="166" t="str">
        <f t="shared" ca="1" si="25"/>
        <v/>
      </c>
      <c r="G114" s="166" t="str">
        <f t="shared" ca="1" si="26"/>
        <v/>
      </c>
      <c r="H114" s="198" t="str">
        <f t="shared" ca="1" si="27"/>
        <v/>
      </c>
      <c r="I114" s="198" t="str">
        <f t="shared" ca="1" si="28"/>
        <v/>
      </c>
      <c r="J114" s="138" t="str">
        <f t="shared" ca="1" si="24"/>
        <v/>
      </c>
      <c r="K114" s="18" t="str">
        <f t="shared" si="29"/>
        <v/>
      </c>
      <c r="L114" s="7"/>
      <c r="M114" s="72"/>
      <c r="N114" s="72"/>
      <c r="O114" s="40" t="str">
        <f t="shared" si="20"/>
        <v/>
      </c>
      <c r="P114" s="40" t="str">
        <f t="shared" si="21"/>
        <v/>
      </c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</row>
    <row r="115" spans="1:54" x14ac:dyDescent="0.25">
      <c r="A115" s="84"/>
      <c r="B115" s="4"/>
      <c r="C115" s="167">
        <f>COUNTIF($E$42:E115,E115)</f>
        <v>74</v>
      </c>
      <c r="D115" s="21">
        <f t="shared" si="22"/>
        <v>74</v>
      </c>
      <c r="E115" s="144" t="str">
        <f t="shared" si="23"/>
        <v>end</v>
      </c>
      <c r="F115" s="166" t="str">
        <f t="shared" ca="1" si="25"/>
        <v/>
      </c>
      <c r="G115" s="166" t="str">
        <f t="shared" ca="1" si="26"/>
        <v/>
      </c>
      <c r="H115" s="198" t="str">
        <f t="shared" ca="1" si="27"/>
        <v/>
      </c>
      <c r="I115" s="198" t="str">
        <f t="shared" ca="1" si="28"/>
        <v/>
      </c>
      <c r="J115" s="138" t="str">
        <f t="shared" ca="1" si="24"/>
        <v/>
      </c>
      <c r="K115" s="18" t="str">
        <f t="shared" si="29"/>
        <v/>
      </c>
      <c r="L115" s="7"/>
      <c r="M115" s="72"/>
      <c r="N115" s="72"/>
      <c r="O115" s="40" t="str">
        <f t="shared" si="20"/>
        <v/>
      </c>
      <c r="P115" s="40" t="str">
        <f t="shared" si="21"/>
        <v/>
      </c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</row>
    <row r="116" spans="1:54" x14ac:dyDescent="0.25">
      <c r="A116" s="84"/>
      <c r="B116" s="4"/>
      <c r="C116" s="167">
        <f>COUNTIF($E$42:E116,E116)</f>
        <v>75</v>
      </c>
      <c r="D116" s="21">
        <f t="shared" si="22"/>
        <v>75</v>
      </c>
      <c r="E116" s="144" t="str">
        <f t="shared" si="23"/>
        <v>end</v>
      </c>
      <c r="F116" s="166" t="str">
        <f t="shared" ca="1" si="25"/>
        <v/>
      </c>
      <c r="G116" s="166" t="str">
        <f t="shared" ca="1" si="26"/>
        <v/>
      </c>
      <c r="H116" s="198" t="str">
        <f t="shared" ca="1" si="27"/>
        <v/>
      </c>
      <c r="I116" s="198" t="str">
        <f t="shared" ca="1" si="28"/>
        <v/>
      </c>
      <c r="J116" s="138" t="str">
        <f t="shared" ca="1" si="24"/>
        <v/>
      </c>
      <c r="K116" s="18" t="str">
        <f t="shared" si="29"/>
        <v/>
      </c>
      <c r="L116" s="7"/>
      <c r="M116" s="72"/>
      <c r="N116" s="72"/>
      <c r="O116" s="40" t="str">
        <f t="shared" si="20"/>
        <v/>
      </c>
      <c r="P116" s="40" t="str">
        <f t="shared" si="21"/>
        <v/>
      </c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</row>
    <row r="117" spans="1:54" x14ac:dyDescent="0.25">
      <c r="A117" s="84"/>
      <c r="B117" s="4"/>
      <c r="C117" s="167">
        <f>COUNTIF($E$42:E117,E117)</f>
        <v>76</v>
      </c>
      <c r="D117" s="21">
        <f t="shared" si="22"/>
        <v>76</v>
      </c>
      <c r="E117" s="144" t="str">
        <f t="shared" si="23"/>
        <v>end</v>
      </c>
      <c r="F117" s="166" t="str">
        <f t="shared" ca="1" si="25"/>
        <v/>
      </c>
      <c r="G117" s="166" t="str">
        <f t="shared" ca="1" si="26"/>
        <v/>
      </c>
      <c r="H117" s="198" t="str">
        <f t="shared" ca="1" si="27"/>
        <v/>
      </c>
      <c r="I117" s="198" t="str">
        <f t="shared" ca="1" si="28"/>
        <v/>
      </c>
      <c r="J117" s="138" t="str">
        <f t="shared" ca="1" si="24"/>
        <v/>
      </c>
      <c r="K117" s="18" t="str">
        <f t="shared" si="29"/>
        <v/>
      </c>
      <c r="L117" s="7"/>
      <c r="M117" s="72"/>
      <c r="N117" s="72"/>
      <c r="O117" s="40" t="str">
        <f t="shared" si="20"/>
        <v/>
      </c>
      <c r="P117" s="40" t="str">
        <f t="shared" si="21"/>
        <v/>
      </c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</row>
    <row r="118" spans="1:54" x14ac:dyDescent="0.25">
      <c r="A118" s="84"/>
      <c r="B118" s="4"/>
      <c r="C118" s="167">
        <f>COUNTIF($E$42:E118,E118)</f>
        <v>77</v>
      </c>
      <c r="D118" s="21">
        <f t="shared" si="22"/>
        <v>77</v>
      </c>
      <c r="E118" s="144" t="str">
        <f t="shared" si="23"/>
        <v>end</v>
      </c>
      <c r="F118" s="166" t="str">
        <f t="shared" ca="1" si="25"/>
        <v/>
      </c>
      <c r="G118" s="166" t="str">
        <f t="shared" ca="1" si="26"/>
        <v/>
      </c>
      <c r="H118" s="198" t="str">
        <f t="shared" ca="1" si="27"/>
        <v/>
      </c>
      <c r="I118" s="198" t="str">
        <f t="shared" ca="1" si="28"/>
        <v/>
      </c>
      <c r="J118" s="138" t="str">
        <f t="shared" ca="1" si="24"/>
        <v/>
      </c>
      <c r="K118" s="18" t="str">
        <f t="shared" si="29"/>
        <v/>
      </c>
      <c r="L118" s="7"/>
      <c r="M118" s="72"/>
      <c r="N118" s="72"/>
      <c r="O118" s="40" t="str">
        <f t="shared" si="20"/>
        <v/>
      </c>
      <c r="P118" s="40" t="str">
        <f t="shared" si="21"/>
        <v/>
      </c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</row>
    <row r="119" spans="1:54" x14ac:dyDescent="0.25">
      <c r="A119" s="84"/>
      <c r="B119" s="4"/>
      <c r="C119" s="167">
        <f>COUNTIF($E$42:E119,E119)</f>
        <v>78</v>
      </c>
      <c r="D119" s="21">
        <f t="shared" si="22"/>
        <v>78</v>
      </c>
      <c r="E119" s="144" t="str">
        <f t="shared" si="23"/>
        <v>end</v>
      </c>
      <c r="F119" s="166" t="str">
        <f t="shared" ca="1" si="25"/>
        <v/>
      </c>
      <c r="G119" s="166" t="str">
        <f t="shared" ca="1" si="26"/>
        <v/>
      </c>
      <c r="H119" s="198" t="str">
        <f t="shared" ca="1" si="27"/>
        <v/>
      </c>
      <c r="I119" s="198" t="str">
        <f t="shared" ca="1" si="28"/>
        <v/>
      </c>
      <c r="J119" s="138" t="str">
        <f t="shared" ca="1" si="24"/>
        <v/>
      </c>
      <c r="K119" s="18" t="str">
        <f t="shared" si="29"/>
        <v/>
      </c>
      <c r="L119" s="7"/>
      <c r="M119" s="72"/>
      <c r="N119" s="72"/>
      <c r="O119" s="40" t="str">
        <f t="shared" si="20"/>
        <v/>
      </c>
      <c r="P119" s="40" t="str">
        <f t="shared" si="21"/>
        <v/>
      </c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</row>
    <row r="120" spans="1:54" x14ac:dyDescent="0.25">
      <c r="A120" s="84"/>
      <c r="B120" s="4"/>
      <c r="C120" s="167">
        <f>COUNTIF($E$42:E120,E120)</f>
        <v>79</v>
      </c>
      <c r="D120" s="21">
        <f t="shared" si="22"/>
        <v>79</v>
      </c>
      <c r="E120" s="144" t="str">
        <f t="shared" si="23"/>
        <v>end</v>
      </c>
      <c r="F120" s="166" t="str">
        <f t="shared" ca="1" si="25"/>
        <v/>
      </c>
      <c r="G120" s="166" t="str">
        <f t="shared" ca="1" si="26"/>
        <v/>
      </c>
      <c r="H120" s="198" t="str">
        <f t="shared" ca="1" si="27"/>
        <v/>
      </c>
      <c r="I120" s="198" t="str">
        <f t="shared" ca="1" si="28"/>
        <v/>
      </c>
      <c r="J120" s="138" t="str">
        <f t="shared" ca="1" si="24"/>
        <v/>
      </c>
      <c r="K120" s="18" t="str">
        <f t="shared" si="29"/>
        <v/>
      </c>
      <c r="L120" s="7"/>
      <c r="M120" s="72"/>
      <c r="N120" s="72"/>
      <c r="O120" s="40" t="str">
        <f t="shared" si="20"/>
        <v/>
      </c>
      <c r="P120" s="40" t="str">
        <f t="shared" si="21"/>
        <v/>
      </c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</row>
    <row r="121" spans="1:54" x14ac:dyDescent="0.25">
      <c r="A121" s="84"/>
      <c r="B121" s="4"/>
      <c r="C121" s="167">
        <f>COUNTIF($E$42:E121,E121)</f>
        <v>80</v>
      </c>
      <c r="D121" s="21">
        <f t="shared" si="22"/>
        <v>80</v>
      </c>
      <c r="E121" s="144" t="str">
        <f t="shared" si="23"/>
        <v>end</v>
      </c>
      <c r="F121" s="166" t="str">
        <f t="shared" ca="1" si="25"/>
        <v/>
      </c>
      <c r="G121" s="166" t="str">
        <f t="shared" ca="1" si="26"/>
        <v/>
      </c>
      <c r="H121" s="198" t="str">
        <f t="shared" ca="1" si="27"/>
        <v/>
      </c>
      <c r="I121" s="198" t="str">
        <f t="shared" ca="1" si="28"/>
        <v/>
      </c>
      <c r="J121" s="138" t="str">
        <f t="shared" ca="1" si="24"/>
        <v/>
      </c>
      <c r="K121" s="18" t="str">
        <f t="shared" si="29"/>
        <v/>
      </c>
      <c r="L121" s="7"/>
      <c r="M121" s="72"/>
      <c r="N121" s="72"/>
      <c r="O121" s="40" t="str">
        <f t="shared" si="20"/>
        <v/>
      </c>
      <c r="P121" s="40" t="str">
        <f t="shared" si="21"/>
        <v/>
      </c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</row>
    <row r="122" spans="1:54" x14ac:dyDescent="0.25">
      <c r="A122" s="84"/>
      <c r="B122" s="4"/>
      <c r="C122" s="167">
        <f>COUNTIF($E$42:E122,E122)</f>
        <v>81</v>
      </c>
      <c r="D122" s="21">
        <f t="shared" si="22"/>
        <v>81</v>
      </c>
      <c r="E122" s="144" t="str">
        <f t="shared" si="23"/>
        <v>end</v>
      </c>
      <c r="F122" s="166" t="str">
        <f t="shared" ca="1" si="25"/>
        <v/>
      </c>
      <c r="G122" s="166" t="str">
        <f t="shared" ca="1" si="26"/>
        <v/>
      </c>
      <c r="H122" s="198" t="str">
        <f t="shared" ca="1" si="27"/>
        <v/>
      </c>
      <c r="I122" s="198" t="str">
        <f t="shared" ca="1" si="28"/>
        <v/>
      </c>
      <c r="J122" s="138" t="str">
        <f t="shared" ca="1" si="24"/>
        <v/>
      </c>
      <c r="K122" s="18" t="str">
        <f t="shared" si="29"/>
        <v/>
      </c>
      <c r="L122" s="7"/>
      <c r="M122" s="72"/>
      <c r="N122" s="72"/>
      <c r="O122" s="40" t="str">
        <f t="shared" si="20"/>
        <v/>
      </c>
      <c r="P122" s="40" t="str">
        <f t="shared" si="21"/>
        <v/>
      </c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</row>
    <row r="123" spans="1:54" x14ac:dyDescent="0.25">
      <c r="A123" s="84"/>
      <c r="B123" s="4"/>
      <c r="C123" s="167">
        <f>COUNTIF($E$42:E123,E123)</f>
        <v>82</v>
      </c>
      <c r="D123" s="21">
        <f t="shared" si="22"/>
        <v>82</v>
      </c>
      <c r="E123" s="144" t="str">
        <f t="shared" si="23"/>
        <v>end</v>
      </c>
      <c r="F123" s="166" t="str">
        <f t="shared" ca="1" si="25"/>
        <v/>
      </c>
      <c r="G123" s="166" t="str">
        <f t="shared" ca="1" si="26"/>
        <v/>
      </c>
      <c r="H123" s="198" t="str">
        <f t="shared" ca="1" si="27"/>
        <v/>
      </c>
      <c r="I123" s="198" t="str">
        <f t="shared" ca="1" si="28"/>
        <v/>
      </c>
      <c r="J123" s="138" t="str">
        <f t="shared" ca="1" si="24"/>
        <v/>
      </c>
      <c r="K123" s="18" t="str">
        <f t="shared" si="29"/>
        <v/>
      </c>
      <c r="L123" s="7"/>
      <c r="M123" s="72"/>
      <c r="N123" s="72"/>
      <c r="O123" s="40" t="str">
        <f t="shared" si="20"/>
        <v/>
      </c>
      <c r="P123" s="40" t="str">
        <f t="shared" si="21"/>
        <v/>
      </c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</row>
    <row r="124" spans="1:54" x14ac:dyDescent="0.25">
      <c r="A124" s="84"/>
      <c r="B124" s="4"/>
      <c r="C124" s="167">
        <f>COUNTIF($E$42:E124,E124)</f>
        <v>83</v>
      </c>
      <c r="D124" s="21">
        <f t="shared" si="22"/>
        <v>83</v>
      </c>
      <c r="E124" s="144" t="str">
        <f t="shared" si="23"/>
        <v>end</v>
      </c>
      <c r="F124" s="166" t="str">
        <f t="shared" ca="1" si="25"/>
        <v/>
      </c>
      <c r="G124" s="166" t="str">
        <f t="shared" ca="1" si="26"/>
        <v/>
      </c>
      <c r="H124" s="198" t="str">
        <f t="shared" ca="1" si="27"/>
        <v/>
      </c>
      <c r="I124" s="198" t="str">
        <f t="shared" ca="1" si="28"/>
        <v/>
      </c>
      <c r="J124" s="138" t="str">
        <f t="shared" ca="1" si="24"/>
        <v/>
      </c>
      <c r="K124" s="18" t="str">
        <f t="shared" si="29"/>
        <v/>
      </c>
      <c r="L124" s="7"/>
      <c r="M124" s="72"/>
      <c r="N124" s="72"/>
      <c r="O124" s="40" t="str">
        <f t="shared" si="20"/>
        <v/>
      </c>
      <c r="P124" s="40" t="str">
        <f t="shared" si="21"/>
        <v/>
      </c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</row>
    <row r="125" spans="1:54" x14ac:dyDescent="0.25">
      <c r="A125" s="84"/>
      <c r="B125" s="4"/>
      <c r="C125" s="167">
        <f>COUNTIF($E$42:E125,E125)</f>
        <v>84</v>
      </c>
      <c r="D125" s="21">
        <f t="shared" si="22"/>
        <v>84</v>
      </c>
      <c r="E125" s="144" t="str">
        <f t="shared" si="23"/>
        <v>end</v>
      </c>
      <c r="F125" s="166" t="str">
        <f t="shared" ca="1" si="25"/>
        <v/>
      </c>
      <c r="G125" s="166" t="str">
        <f t="shared" ca="1" si="26"/>
        <v/>
      </c>
      <c r="H125" s="198" t="str">
        <f t="shared" ca="1" si="27"/>
        <v/>
      </c>
      <c r="I125" s="198" t="str">
        <f t="shared" ca="1" si="28"/>
        <v/>
      </c>
      <c r="J125" s="138" t="str">
        <f t="shared" ca="1" si="24"/>
        <v/>
      </c>
      <c r="K125" s="18" t="str">
        <f t="shared" si="29"/>
        <v/>
      </c>
      <c r="L125" s="7"/>
      <c r="M125" s="72"/>
      <c r="N125" s="72"/>
      <c r="O125" s="40" t="str">
        <f t="shared" si="20"/>
        <v/>
      </c>
      <c r="P125" s="40" t="str">
        <f t="shared" si="21"/>
        <v/>
      </c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</row>
    <row r="126" spans="1:54" x14ac:dyDescent="0.25">
      <c r="A126" s="84"/>
      <c r="B126" s="4"/>
      <c r="C126" s="167">
        <f>COUNTIF($E$42:E126,E126)</f>
        <v>85</v>
      </c>
      <c r="D126" s="21">
        <f t="shared" si="22"/>
        <v>85</v>
      </c>
      <c r="E126" s="144" t="str">
        <f t="shared" si="23"/>
        <v>end</v>
      </c>
      <c r="F126" s="166" t="str">
        <f t="shared" ca="1" si="25"/>
        <v/>
      </c>
      <c r="G126" s="166" t="str">
        <f t="shared" ca="1" si="26"/>
        <v/>
      </c>
      <c r="H126" s="198" t="str">
        <f t="shared" ca="1" si="27"/>
        <v/>
      </c>
      <c r="I126" s="198" t="str">
        <f t="shared" ca="1" si="28"/>
        <v/>
      </c>
      <c r="J126" s="138" t="str">
        <f t="shared" ca="1" si="24"/>
        <v/>
      </c>
      <c r="K126" s="18" t="str">
        <f t="shared" si="29"/>
        <v/>
      </c>
      <c r="L126" s="7"/>
      <c r="M126" s="72"/>
      <c r="N126" s="72"/>
      <c r="O126" s="40" t="str">
        <f t="shared" si="20"/>
        <v/>
      </c>
      <c r="P126" s="40" t="str">
        <f t="shared" si="21"/>
        <v/>
      </c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</row>
    <row r="127" spans="1:54" x14ac:dyDescent="0.25">
      <c r="A127" s="84"/>
      <c r="B127" s="4"/>
      <c r="C127" s="167">
        <f>COUNTIF($E$42:E127,E127)</f>
        <v>86</v>
      </c>
      <c r="D127" s="21">
        <f t="shared" si="22"/>
        <v>86</v>
      </c>
      <c r="E127" s="144" t="str">
        <f t="shared" si="23"/>
        <v>end</v>
      </c>
      <c r="F127" s="166" t="str">
        <f t="shared" ca="1" si="25"/>
        <v/>
      </c>
      <c r="G127" s="166" t="str">
        <f t="shared" ca="1" si="26"/>
        <v/>
      </c>
      <c r="H127" s="198" t="str">
        <f t="shared" ca="1" si="27"/>
        <v/>
      </c>
      <c r="I127" s="198" t="str">
        <f t="shared" ca="1" si="28"/>
        <v/>
      </c>
      <c r="J127" s="138" t="str">
        <f t="shared" ca="1" si="24"/>
        <v/>
      </c>
      <c r="K127" s="18" t="str">
        <f t="shared" si="29"/>
        <v/>
      </c>
      <c r="L127" s="7"/>
      <c r="M127" s="72"/>
      <c r="N127" s="72"/>
      <c r="O127" s="40" t="str">
        <f t="shared" si="20"/>
        <v/>
      </c>
      <c r="P127" s="40" t="str">
        <f t="shared" si="21"/>
        <v/>
      </c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</row>
    <row r="128" spans="1:54" x14ac:dyDescent="0.25">
      <c r="A128" s="84"/>
      <c r="B128" s="4"/>
      <c r="C128" s="167">
        <f>COUNTIF($E$42:E128,E128)</f>
        <v>87</v>
      </c>
      <c r="D128" s="21">
        <f t="shared" si="22"/>
        <v>87</v>
      </c>
      <c r="E128" s="144" t="str">
        <f t="shared" si="23"/>
        <v>end</v>
      </c>
      <c r="F128" s="166" t="str">
        <f t="shared" ca="1" si="25"/>
        <v/>
      </c>
      <c r="G128" s="166" t="str">
        <f t="shared" ca="1" si="26"/>
        <v/>
      </c>
      <c r="H128" s="198" t="str">
        <f t="shared" ca="1" si="27"/>
        <v/>
      </c>
      <c r="I128" s="198" t="str">
        <f t="shared" ca="1" si="28"/>
        <v/>
      </c>
      <c r="J128" s="138" t="str">
        <f t="shared" ca="1" si="24"/>
        <v/>
      </c>
      <c r="K128" s="18" t="str">
        <f t="shared" si="29"/>
        <v/>
      </c>
      <c r="L128" s="7"/>
      <c r="M128" s="72"/>
      <c r="N128" s="72"/>
      <c r="O128" s="40" t="str">
        <f t="shared" si="20"/>
        <v/>
      </c>
      <c r="P128" s="40" t="str">
        <f t="shared" si="21"/>
        <v/>
      </c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</row>
    <row r="129" spans="1:54" x14ac:dyDescent="0.25">
      <c r="A129" s="84"/>
      <c r="B129" s="4"/>
      <c r="C129" s="167">
        <f>COUNTIF($E$42:E129,E129)</f>
        <v>88</v>
      </c>
      <c r="D129" s="21">
        <f t="shared" si="22"/>
        <v>88</v>
      </c>
      <c r="E129" s="144" t="str">
        <f t="shared" si="23"/>
        <v>end</v>
      </c>
      <c r="F129" s="166" t="str">
        <f t="shared" ca="1" si="25"/>
        <v/>
      </c>
      <c r="G129" s="166" t="str">
        <f t="shared" ca="1" si="26"/>
        <v/>
      </c>
      <c r="H129" s="198" t="str">
        <f t="shared" ca="1" si="27"/>
        <v/>
      </c>
      <c r="I129" s="198" t="str">
        <f t="shared" ca="1" si="28"/>
        <v/>
      </c>
      <c r="J129" s="138" t="str">
        <f t="shared" ca="1" si="24"/>
        <v/>
      </c>
      <c r="K129" s="18" t="str">
        <f t="shared" si="29"/>
        <v/>
      </c>
      <c r="L129" s="7"/>
      <c r="M129" s="72"/>
      <c r="N129" s="72"/>
      <c r="O129" s="40" t="str">
        <f t="shared" si="20"/>
        <v/>
      </c>
      <c r="P129" s="40" t="str">
        <f t="shared" si="21"/>
        <v/>
      </c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</row>
    <row r="130" spans="1:54" x14ac:dyDescent="0.25">
      <c r="A130" s="84"/>
      <c r="B130" s="4"/>
      <c r="C130" s="167">
        <f>COUNTIF($E$42:E130,E130)</f>
        <v>89</v>
      </c>
      <c r="D130" s="21">
        <f t="shared" si="22"/>
        <v>89</v>
      </c>
      <c r="E130" s="144" t="str">
        <f t="shared" si="23"/>
        <v>end</v>
      </c>
      <c r="F130" s="166" t="str">
        <f t="shared" ca="1" si="25"/>
        <v/>
      </c>
      <c r="G130" s="166" t="str">
        <f t="shared" ca="1" si="26"/>
        <v/>
      </c>
      <c r="H130" s="198" t="str">
        <f t="shared" ca="1" si="27"/>
        <v/>
      </c>
      <c r="I130" s="198" t="str">
        <f t="shared" ca="1" si="28"/>
        <v/>
      </c>
      <c r="J130" s="138" t="str">
        <f t="shared" ca="1" si="24"/>
        <v/>
      </c>
      <c r="K130" s="18" t="str">
        <f t="shared" si="29"/>
        <v/>
      </c>
      <c r="L130" s="7"/>
      <c r="M130" s="72"/>
      <c r="N130" s="72"/>
      <c r="O130" s="40" t="str">
        <f t="shared" si="20"/>
        <v/>
      </c>
      <c r="P130" s="40" t="str">
        <f t="shared" si="21"/>
        <v/>
      </c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</row>
    <row r="131" spans="1:54" x14ac:dyDescent="0.25">
      <c r="A131" s="84"/>
      <c r="B131" s="4"/>
      <c r="C131" s="167">
        <f>COUNTIF($E$42:E131,E131)</f>
        <v>90</v>
      </c>
      <c r="D131" s="21">
        <f t="shared" si="22"/>
        <v>90</v>
      </c>
      <c r="E131" s="144" t="str">
        <f t="shared" si="23"/>
        <v>end</v>
      </c>
      <c r="F131" s="166" t="str">
        <f t="shared" ca="1" si="25"/>
        <v/>
      </c>
      <c r="G131" s="166" t="str">
        <f t="shared" ca="1" si="26"/>
        <v/>
      </c>
      <c r="H131" s="198" t="str">
        <f t="shared" ca="1" si="27"/>
        <v/>
      </c>
      <c r="I131" s="198" t="str">
        <f t="shared" ca="1" si="28"/>
        <v/>
      </c>
      <c r="J131" s="138" t="str">
        <f t="shared" ca="1" si="24"/>
        <v/>
      </c>
      <c r="K131" s="18" t="str">
        <f t="shared" si="29"/>
        <v/>
      </c>
      <c r="L131" s="7"/>
      <c r="M131" s="72"/>
      <c r="N131" s="72"/>
      <c r="O131" s="40" t="str">
        <f t="shared" si="20"/>
        <v/>
      </c>
      <c r="P131" s="40" t="str">
        <f t="shared" si="21"/>
        <v/>
      </c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</row>
    <row r="132" spans="1:54" x14ac:dyDescent="0.25">
      <c r="A132" s="84"/>
      <c r="B132" s="4"/>
      <c r="C132" s="167">
        <f>COUNTIF($E$42:E132,E132)</f>
        <v>91</v>
      </c>
      <c r="D132" s="21">
        <f t="shared" si="22"/>
        <v>91</v>
      </c>
      <c r="E132" s="144" t="str">
        <f t="shared" si="23"/>
        <v>end</v>
      </c>
      <c r="F132" s="166" t="str">
        <f t="shared" ca="1" si="25"/>
        <v/>
      </c>
      <c r="G132" s="166" t="str">
        <f t="shared" ca="1" si="26"/>
        <v/>
      </c>
      <c r="H132" s="198" t="str">
        <f t="shared" ca="1" si="27"/>
        <v/>
      </c>
      <c r="I132" s="198" t="str">
        <f t="shared" ca="1" si="28"/>
        <v/>
      </c>
      <c r="J132" s="138" t="str">
        <f t="shared" ca="1" si="24"/>
        <v/>
      </c>
      <c r="K132" s="18" t="str">
        <f t="shared" si="29"/>
        <v/>
      </c>
      <c r="L132" s="7"/>
      <c r="M132" s="72"/>
      <c r="N132" s="72"/>
      <c r="O132" s="40" t="str">
        <f t="shared" si="20"/>
        <v/>
      </c>
      <c r="P132" s="40" t="str">
        <f t="shared" si="21"/>
        <v/>
      </c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</row>
    <row r="133" spans="1:54" x14ac:dyDescent="0.25">
      <c r="A133" s="84"/>
      <c r="B133" s="4"/>
      <c r="C133" s="167">
        <f>COUNTIF($E$42:E133,E133)</f>
        <v>92</v>
      </c>
      <c r="D133" s="21">
        <f t="shared" si="22"/>
        <v>92</v>
      </c>
      <c r="E133" s="144" t="str">
        <f t="shared" si="23"/>
        <v>end</v>
      </c>
      <c r="F133" s="166" t="str">
        <f t="shared" ca="1" si="25"/>
        <v/>
      </c>
      <c r="G133" s="166" t="str">
        <f t="shared" ca="1" si="26"/>
        <v/>
      </c>
      <c r="H133" s="198" t="str">
        <f t="shared" ca="1" si="27"/>
        <v/>
      </c>
      <c r="I133" s="198" t="str">
        <f t="shared" ca="1" si="28"/>
        <v/>
      </c>
      <c r="J133" s="138" t="str">
        <f t="shared" ca="1" si="24"/>
        <v/>
      </c>
      <c r="K133" s="18" t="str">
        <f t="shared" si="29"/>
        <v/>
      </c>
      <c r="L133" s="7"/>
      <c r="M133" s="72"/>
      <c r="N133" s="72"/>
      <c r="O133" s="40" t="str">
        <f t="shared" si="20"/>
        <v/>
      </c>
      <c r="P133" s="40" t="str">
        <f t="shared" si="21"/>
        <v/>
      </c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</row>
    <row r="134" spans="1:54" x14ac:dyDescent="0.25">
      <c r="A134" s="84"/>
      <c r="B134" s="4"/>
      <c r="C134" s="167">
        <f>COUNTIF($E$42:E134,E134)</f>
        <v>93</v>
      </c>
      <c r="D134" s="21">
        <f t="shared" si="22"/>
        <v>93</v>
      </c>
      <c r="E134" s="144" t="str">
        <f t="shared" si="23"/>
        <v>end</v>
      </c>
      <c r="F134" s="166" t="str">
        <f t="shared" ca="1" si="25"/>
        <v/>
      </c>
      <c r="G134" s="166" t="str">
        <f t="shared" ca="1" si="26"/>
        <v/>
      </c>
      <c r="H134" s="198" t="str">
        <f t="shared" ca="1" si="27"/>
        <v/>
      </c>
      <c r="I134" s="198" t="str">
        <f t="shared" ca="1" si="28"/>
        <v/>
      </c>
      <c r="J134" s="138" t="str">
        <f t="shared" ca="1" si="24"/>
        <v/>
      </c>
      <c r="K134" s="18" t="str">
        <f t="shared" si="29"/>
        <v/>
      </c>
      <c r="L134" s="7"/>
      <c r="M134" s="72"/>
      <c r="N134" s="72"/>
      <c r="O134" s="40" t="str">
        <f t="shared" si="20"/>
        <v/>
      </c>
      <c r="P134" s="40" t="str">
        <f t="shared" si="21"/>
        <v/>
      </c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</row>
    <row r="135" spans="1:54" x14ac:dyDescent="0.25">
      <c r="A135" s="84"/>
      <c r="B135" s="4"/>
      <c r="C135" s="167">
        <f>COUNTIF($E$42:E135,E135)</f>
        <v>94</v>
      </c>
      <c r="D135" s="21">
        <f t="shared" si="22"/>
        <v>94</v>
      </c>
      <c r="E135" s="144" t="str">
        <f t="shared" si="23"/>
        <v>end</v>
      </c>
      <c r="F135" s="166" t="str">
        <f t="shared" ca="1" si="25"/>
        <v/>
      </c>
      <c r="G135" s="166" t="str">
        <f t="shared" ca="1" si="26"/>
        <v/>
      </c>
      <c r="H135" s="198" t="str">
        <f t="shared" ca="1" si="27"/>
        <v/>
      </c>
      <c r="I135" s="198" t="str">
        <f t="shared" ca="1" si="28"/>
        <v/>
      </c>
      <c r="J135" s="138" t="str">
        <f t="shared" ca="1" si="24"/>
        <v/>
      </c>
      <c r="K135" s="18" t="str">
        <f t="shared" si="29"/>
        <v/>
      </c>
      <c r="L135" s="7"/>
      <c r="M135" s="72"/>
      <c r="N135" s="72"/>
      <c r="O135" s="40" t="str">
        <f t="shared" si="20"/>
        <v/>
      </c>
      <c r="P135" s="40" t="str">
        <f t="shared" si="21"/>
        <v/>
      </c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</row>
    <row r="136" spans="1:54" x14ac:dyDescent="0.25">
      <c r="A136" s="84"/>
      <c r="B136" s="4"/>
      <c r="C136" s="167">
        <f>COUNTIF($E$42:E136,E136)</f>
        <v>95</v>
      </c>
      <c r="D136" s="21">
        <f t="shared" si="22"/>
        <v>95</v>
      </c>
      <c r="E136" s="144" t="str">
        <f t="shared" si="23"/>
        <v>end</v>
      </c>
      <c r="F136" s="166" t="str">
        <f t="shared" ca="1" si="25"/>
        <v/>
      </c>
      <c r="G136" s="166" t="str">
        <f t="shared" ca="1" si="26"/>
        <v/>
      </c>
      <c r="H136" s="198" t="str">
        <f t="shared" ca="1" si="27"/>
        <v/>
      </c>
      <c r="I136" s="198" t="str">
        <f t="shared" ca="1" si="28"/>
        <v/>
      </c>
      <c r="J136" s="138" t="str">
        <f t="shared" ca="1" si="24"/>
        <v/>
      </c>
      <c r="K136" s="18" t="str">
        <f t="shared" si="29"/>
        <v/>
      </c>
      <c r="L136" s="7"/>
      <c r="M136" s="72"/>
      <c r="N136" s="72"/>
      <c r="O136" s="40" t="str">
        <f t="shared" si="20"/>
        <v/>
      </c>
      <c r="P136" s="40" t="str">
        <f t="shared" si="21"/>
        <v/>
      </c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</row>
    <row r="137" spans="1:54" x14ac:dyDescent="0.25">
      <c r="A137" s="84"/>
      <c r="B137" s="4"/>
      <c r="C137" s="167">
        <f>COUNTIF($E$42:E137,E137)</f>
        <v>96</v>
      </c>
      <c r="D137" s="21">
        <f t="shared" si="22"/>
        <v>96</v>
      </c>
      <c r="E137" s="144" t="str">
        <f t="shared" si="23"/>
        <v>end</v>
      </c>
      <c r="F137" s="166" t="str">
        <f t="shared" ca="1" si="25"/>
        <v/>
      </c>
      <c r="G137" s="166" t="str">
        <f t="shared" ca="1" si="26"/>
        <v/>
      </c>
      <c r="H137" s="198" t="str">
        <f t="shared" ca="1" si="27"/>
        <v/>
      </c>
      <c r="I137" s="198" t="str">
        <f t="shared" ca="1" si="28"/>
        <v/>
      </c>
      <c r="J137" s="138" t="str">
        <f t="shared" ca="1" si="24"/>
        <v/>
      </c>
      <c r="K137" s="18" t="str">
        <f t="shared" si="29"/>
        <v/>
      </c>
      <c r="L137" s="7"/>
      <c r="M137" s="72"/>
      <c r="N137" s="72"/>
      <c r="O137" s="40" t="str">
        <f t="shared" si="20"/>
        <v/>
      </c>
      <c r="P137" s="40" t="str">
        <f t="shared" si="21"/>
        <v/>
      </c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</row>
    <row r="138" spans="1:54" x14ac:dyDescent="0.25">
      <c r="A138" s="84"/>
      <c r="B138" s="4"/>
      <c r="C138" s="167">
        <f>COUNTIF($E$42:E138,E138)</f>
        <v>97</v>
      </c>
      <c r="D138" s="21">
        <f t="shared" si="22"/>
        <v>97</v>
      </c>
      <c r="E138" s="144" t="str">
        <f t="shared" si="23"/>
        <v>end</v>
      </c>
      <c r="F138" s="166" t="str">
        <f t="shared" ca="1" si="25"/>
        <v/>
      </c>
      <c r="G138" s="166" t="str">
        <f t="shared" ca="1" si="26"/>
        <v/>
      </c>
      <c r="H138" s="198" t="str">
        <f t="shared" ca="1" si="27"/>
        <v/>
      </c>
      <c r="I138" s="198" t="str">
        <f t="shared" ca="1" si="28"/>
        <v/>
      </c>
      <c r="J138" s="138" t="str">
        <f t="shared" ca="1" si="24"/>
        <v/>
      </c>
      <c r="K138" s="18" t="str">
        <f t="shared" si="29"/>
        <v/>
      </c>
      <c r="L138" s="7"/>
      <c r="M138" s="72"/>
      <c r="N138" s="72"/>
      <c r="O138" s="40" t="str">
        <f t="shared" si="20"/>
        <v/>
      </c>
      <c r="P138" s="40" t="str">
        <f t="shared" si="21"/>
        <v/>
      </c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</row>
    <row r="139" spans="1:54" x14ac:dyDescent="0.25">
      <c r="A139" s="84"/>
      <c r="B139" s="4"/>
      <c r="C139" s="167">
        <f>COUNTIF($E$42:E139,E139)</f>
        <v>98</v>
      </c>
      <c r="D139" s="21">
        <f t="shared" si="22"/>
        <v>98</v>
      </c>
      <c r="E139" s="144" t="str">
        <f t="shared" si="23"/>
        <v>end</v>
      </c>
      <c r="F139" s="166" t="str">
        <f t="shared" ca="1" si="25"/>
        <v/>
      </c>
      <c r="G139" s="166" t="str">
        <f t="shared" ca="1" si="26"/>
        <v/>
      </c>
      <c r="H139" s="198" t="str">
        <f t="shared" ca="1" si="27"/>
        <v/>
      </c>
      <c r="I139" s="198" t="str">
        <f t="shared" ca="1" si="28"/>
        <v/>
      </c>
      <c r="J139" s="138" t="str">
        <f t="shared" ca="1" si="24"/>
        <v/>
      </c>
      <c r="K139" s="18" t="str">
        <f t="shared" si="29"/>
        <v/>
      </c>
      <c r="L139" s="7"/>
      <c r="M139" s="72"/>
      <c r="N139" s="72"/>
      <c r="O139" s="40" t="str">
        <f t="shared" si="20"/>
        <v/>
      </c>
      <c r="P139" s="40" t="str">
        <f t="shared" si="21"/>
        <v/>
      </c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</row>
    <row r="140" spans="1:54" x14ac:dyDescent="0.25">
      <c r="A140" s="84"/>
      <c r="B140" s="4"/>
      <c r="C140" s="167">
        <f>COUNTIF($E$42:E140,E140)</f>
        <v>99</v>
      </c>
      <c r="D140" s="21">
        <f t="shared" si="22"/>
        <v>99</v>
      </c>
      <c r="E140" s="145" t="str">
        <f t="shared" si="23"/>
        <v>end</v>
      </c>
      <c r="F140" s="166" t="str">
        <f t="shared" ca="1" si="25"/>
        <v/>
      </c>
      <c r="G140" s="166" t="str">
        <f t="shared" ca="1" si="26"/>
        <v/>
      </c>
      <c r="H140" s="198" t="str">
        <f t="shared" ca="1" si="27"/>
        <v/>
      </c>
      <c r="I140" s="198" t="str">
        <f t="shared" ca="1" si="28"/>
        <v/>
      </c>
      <c r="J140" s="138" t="str">
        <f t="shared" ca="1" si="24"/>
        <v/>
      </c>
      <c r="K140" s="18" t="str">
        <f t="shared" si="29"/>
        <v/>
      </c>
      <c r="L140" s="7"/>
      <c r="M140" s="72"/>
      <c r="N140" s="72"/>
      <c r="O140" s="40" t="str">
        <f t="shared" si="20"/>
        <v/>
      </c>
      <c r="P140" s="40" t="str">
        <f t="shared" si="21"/>
        <v/>
      </c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</row>
    <row r="141" spans="1:54" x14ac:dyDescent="0.25">
      <c r="A141" s="4"/>
      <c r="B141" s="4"/>
      <c r="C141" s="4"/>
      <c r="D141" s="6"/>
      <c r="E141" s="4"/>
      <c r="F141" s="4"/>
      <c r="G141" s="4"/>
      <c r="H141" s="4"/>
      <c r="I141" s="4"/>
      <c r="J141" s="4"/>
      <c r="K141" s="5"/>
      <c r="L141" s="4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</row>
    <row r="142" spans="1:54" x14ac:dyDescent="0.25">
      <c r="A142" s="4"/>
      <c r="B142" s="4"/>
      <c r="C142" s="4"/>
      <c r="D142" s="6"/>
      <c r="E142" s="4"/>
      <c r="F142" s="4"/>
      <c r="G142" s="4"/>
      <c r="H142" s="4"/>
      <c r="I142" s="4"/>
      <c r="J142" s="4"/>
      <c r="K142" s="5"/>
      <c r="L142" s="4"/>
      <c r="M142" s="4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</row>
    <row r="143" spans="1:54" x14ac:dyDescent="0.25">
      <c r="A143" s="4"/>
      <c r="B143" s="4"/>
      <c r="C143" s="4"/>
      <c r="D143" s="6"/>
      <c r="E143" s="4"/>
      <c r="F143" s="4"/>
      <c r="G143" s="4"/>
      <c r="H143" s="4"/>
      <c r="I143" s="4"/>
      <c r="J143" s="4"/>
      <c r="K143" s="5"/>
      <c r="L143" s="4"/>
      <c r="M143" s="4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</row>
    <row r="144" spans="1:54" x14ac:dyDescent="0.25">
      <c r="A144" s="4"/>
      <c r="B144" s="4"/>
      <c r="C144" s="4"/>
      <c r="D144" s="6"/>
      <c r="E144" s="4"/>
      <c r="F144" s="4"/>
      <c r="G144" s="4"/>
      <c r="H144" s="4"/>
      <c r="I144" s="4"/>
      <c r="J144" s="4"/>
      <c r="K144" s="5"/>
      <c r="L144" s="4"/>
      <c r="M144" s="4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</row>
    <row r="145" spans="1:54" x14ac:dyDescent="0.25">
      <c r="A145" s="4"/>
      <c r="B145" s="4"/>
      <c r="C145" s="4"/>
      <c r="D145" s="6"/>
      <c r="E145" s="4"/>
      <c r="F145" s="4"/>
      <c r="G145" s="4"/>
      <c r="H145" s="4"/>
      <c r="I145" s="4"/>
      <c r="J145" s="4"/>
      <c r="K145" s="5"/>
      <c r="L145" s="4"/>
      <c r="M145" s="4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</row>
    <row r="146" spans="1:54" x14ac:dyDescent="0.25">
      <c r="A146" s="4"/>
      <c r="B146" s="4"/>
      <c r="C146" s="4"/>
      <c r="D146" s="6"/>
      <c r="E146" s="4"/>
      <c r="F146" s="4"/>
      <c r="G146" s="4"/>
      <c r="H146" s="4"/>
      <c r="I146" s="4"/>
      <c r="J146" s="4"/>
      <c r="K146" s="5"/>
      <c r="L146" s="4"/>
      <c r="M146" s="4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</row>
    <row r="147" spans="1:54" x14ac:dyDescent="0.25">
      <c r="A147" s="4"/>
      <c r="B147" s="4"/>
      <c r="C147" s="4"/>
      <c r="D147" s="6"/>
      <c r="E147" s="4"/>
      <c r="F147" s="4"/>
      <c r="G147" s="4"/>
      <c r="H147" s="4"/>
      <c r="I147" s="4"/>
      <c r="J147" s="4"/>
      <c r="K147" s="5"/>
      <c r="L147" s="4"/>
      <c r="M147" s="4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</row>
    <row r="148" spans="1:54" x14ac:dyDescent="0.25">
      <c r="A148" s="4"/>
      <c r="B148" s="4"/>
      <c r="C148" s="4"/>
      <c r="D148" s="6"/>
      <c r="E148" s="4"/>
      <c r="F148" s="4"/>
      <c r="G148" s="4"/>
      <c r="H148" s="4"/>
      <c r="I148" s="4"/>
      <c r="J148" s="4"/>
      <c r="K148" s="5"/>
      <c r="L148" s="4"/>
      <c r="M148" s="4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</row>
    <row r="149" spans="1:54" x14ac:dyDescent="0.25">
      <c r="A149" s="4"/>
      <c r="B149" s="4"/>
      <c r="C149" s="4"/>
      <c r="D149" s="6"/>
      <c r="E149" s="4"/>
      <c r="F149" s="4"/>
      <c r="G149" s="4"/>
      <c r="H149" s="4"/>
      <c r="I149" s="4"/>
      <c r="J149" s="4"/>
      <c r="K149" s="5"/>
      <c r="L149" s="4"/>
      <c r="M149" s="4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</row>
    <row r="150" spans="1:54" x14ac:dyDescent="0.25">
      <c r="A150" s="4"/>
      <c r="B150" s="4"/>
      <c r="C150" s="4"/>
      <c r="D150" s="6"/>
      <c r="E150" s="4"/>
      <c r="F150" s="4"/>
      <c r="G150" s="4"/>
      <c r="H150" s="4"/>
      <c r="I150" s="4"/>
      <c r="J150" s="4"/>
      <c r="K150" s="5"/>
      <c r="L150" s="4"/>
      <c r="M150" s="4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</row>
    <row r="151" spans="1:54" x14ac:dyDescent="0.25">
      <c r="A151" s="4"/>
      <c r="B151" s="4"/>
      <c r="C151" s="4"/>
      <c r="D151" s="6"/>
      <c r="E151" s="4"/>
      <c r="F151" s="4"/>
      <c r="G151" s="4"/>
      <c r="H151" s="4"/>
      <c r="I151" s="4"/>
      <c r="J151" s="4"/>
      <c r="K151" s="5"/>
      <c r="L151" s="4"/>
      <c r="M151" s="4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</row>
    <row r="152" spans="1:54" x14ac:dyDescent="0.25">
      <c r="A152" s="4"/>
      <c r="B152" s="4"/>
      <c r="C152" s="4"/>
      <c r="D152" s="6"/>
      <c r="E152" s="4"/>
      <c r="F152" s="4"/>
      <c r="G152" s="4"/>
      <c r="H152" s="4"/>
      <c r="I152" s="4"/>
      <c r="J152" s="4"/>
      <c r="K152" s="5"/>
      <c r="L152" s="4"/>
      <c r="M152" s="4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</row>
    <row r="153" spans="1:54" x14ac:dyDescent="0.25">
      <c r="A153" s="4"/>
      <c r="B153" s="4"/>
      <c r="C153" s="4"/>
      <c r="D153" s="6"/>
      <c r="E153" s="4"/>
      <c r="F153" s="4"/>
      <c r="G153" s="4"/>
      <c r="H153" s="4"/>
      <c r="I153" s="4"/>
      <c r="J153" s="4"/>
      <c r="K153" s="5"/>
      <c r="L153" s="4"/>
      <c r="M153" s="4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</row>
    <row r="154" spans="1:54" x14ac:dyDescent="0.25">
      <c r="A154" s="4"/>
      <c r="B154" s="4"/>
      <c r="C154" s="4"/>
      <c r="D154" s="6"/>
      <c r="E154" s="4"/>
      <c r="F154" s="4"/>
      <c r="G154" s="4"/>
      <c r="H154" s="4"/>
      <c r="I154" s="4"/>
      <c r="J154" s="4"/>
      <c r="K154" s="5"/>
      <c r="L154" s="4"/>
      <c r="M154" s="4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</row>
  </sheetData>
  <sheetProtection algorithmName="SHA-512" hashValue="LffLlwETmWDUuhgEbMfyYETMSauwUpfaargn+HNzKEgEKDDFHOsKbNX3T/cdsstnmV1ZE98IapFeIV9W42qXPg==" saltValue="LRAK5M5hPusAPX3VXRokkw==" spinCount="100000" sheet="1" formatColumns="0" formatRows="0" selectLockedCells="1"/>
  <mergeCells count="8">
    <mergeCell ref="F6:K6"/>
    <mergeCell ref="I17:K17"/>
    <mergeCell ref="F14:H14"/>
    <mergeCell ref="F12:H12"/>
    <mergeCell ref="F7:K7"/>
    <mergeCell ref="F8:K8"/>
    <mergeCell ref="F9:K9"/>
    <mergeCell ref="F10:K10"/>
  </mergeCells>
  <conditionalFormatting sqref="E38">
    <cfRule type="cellIs" dxfId="4" priority="7" operator="equal">
      <formula>"Comparison of proposed building against the reference building"</formula>
    </cfRule>
  </conditionalFormatting>
  <conditionalFormatting sqref="E42:E140">
    <cfRule type="cellIs" dxfId="3" priority="2" operator="equal">
      <formula>"end"</formula>
    </cfRule>
  </conditionalFormatting>
  <conditionalFormatting sqref="I42:I140">
    <cfRule type="expression" dxfId="2" priority="1">
      <formula>OR(E42="Skylights", E42="Glazing (walls &amp; doors)", E42="Doors (opaque)")</formula>
    </cfRule>
  </conditionalFormatting>
  <conditionalFormatting sqref="K38">
    <cfRule type="cellIs" dxfId="1" priority="9" operator="equal">
      <formula>"Fail"</formula>
    </cfRule>
    <cfRule type="cellIs" dxfId="0" priority="10" operator="equal">
      <formula>"PASS"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&amp;CPage &amp;P of &amp;N</oddFooter>
  </headerFooter>
  <ignoredErrors>
    <ignoredError sqref="E42:E43 E50:E51 E52:E140 E45:E49" unlockedFormula="1"/>
    <ignoredError sqref="Q21:Q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42FF-7246-49DB-81F5-E77F39DC4F2E}">
  <sheetPr codeName="Sheet3"/>
  <dimension ref="A1:AD102"/>
  <sheetViews>
    <sheetView tabSelected="1" zoomScaleNormal="100" workbookViewId="0">
      <selection activeCell="F14" sqref="F14:H14"/>
    </sheetView>
  </sheetViews>
  <sheetFormatPr defaultColWidth="9.140625" defaultRowHeight="15" x14ac:dyDescent="0.25"/>
  <cols>
    <col min="1" max="2" width="2.5703125" customWidth="1"/>
    <col min="3" max="3" width="2.42578125" customWidth="1"/>
    <col min="4" max="4" width="2.140625" style="22" customWidth="1"/>
    <col min="5" max="5" width="22.42578125" customWidth="1"/>
    <col min="6" max="6" width="23.85546875" customWidth="1"/>
    <col min="7" max="7" width="7.5703125" customWidth="1"/>
    <col min="8" max="8" width="9.7109375" customWidth="1"/>
    <col min="9" max="9" width="12.140625" customWidth="1"/>
    <col min="10" max="10" width="17.140625" customWidth="1"/>
    <col min="11" max="11" width="30" style="2" customWidth="1"/>
    <col min="12" max="12" width="2" customWidth="1"/>
    <col min="13" max="13" width="1.5703125" customWidth="1"/>
    <col min="14" max="14" width="1.85546875" customWidth="1"/>
    <col min="15" max="15" width="4.7109375" customWidth="1"/>
    <col min="16" max="16" width="94.85546875" customWidth="1"/>
    <col min="17" max="17" width="19.7109375" customWidth="1"/>
    <col min="18" max="18" width="11.85546875" customWidth="1"/>
    <col min="20" max="20" width="22.42578125" customWidth="1"/>
    <col min="21" max="28" width="7.7109375" customWidth="1"/>
  </cols>
  <sheetData>
    <row r="1" spans="1:30" ht="18.75" customHeight="1" thickBot="1" x14ac:dyDescent="0.3">
      <c r="A1" s="59"/>
      <c r="B1" s="59"/>
      <c r="C1" s="59"/>
      <c r="D1" s="136"/>
      <c r="E1" s="59"/>
      <c r="F1" s="59"/>
      <c r="G1" s="59"/>
      <c r="H1" s="59"/>
      <c r="I1" s="59"/>
      <c r="J1" s="59"/>
      <c r="K1" s="96"/>
      <c r="L1" s="59"/>
      <c r="M1" s="230"/>
      <c r="N1" s="230"/>
      <c r="O1" s="60"/>
      <c r="P1" s="61"/>
      <c r="Q1" s="62" t="s">
        <v>162</v>
      </c>
      <c r="R1" s="58"/>
      <c r="S1" s="40"/>
      <c r="T1" s="170" t="s">
        <v>52</v>
      </c>
      <c r="U1" s="170" t="s">
        <v>7</v>
      </c>
      <c r="V1" s="26" t="s">
        <v>137</v>
      </c>
      <c r="W1" s="40"/>
      <c r="X1" s="40"/>
      <c r="Y1" s="40"/>
      <c r="Z1" s="40"/>
      <c r="AA1" s="40"/>
      <c r="AB1" s="40"/>
      <c r="AC1" s="40"/>
      <c r="AD1" s="41"/>
    </row>
    <row r="2" spans="1:30" ht="6.75" customHeight="1" x14ac:dyDescent="0.25">
      <c r="A2" s="59"/>
      <c r="B2" s="59"/>
      <c r="C2" s="59"/>
      <c r="D2" s="6"/>
      <c r="E2" s="4"/>
      <c r="F2" s="4"/>
      <c r="G2" s="4"/>
      <c r="H2" s="4"/>
      <c r="I2" s="4"/>
      <c r="J2" s="4"/>
      <c r="K2" s="5"/>
      <c r="L2" s="4"/>
      <c r="M2" s="72"/>
      <c r="N2" s="72"/>
      <c r="O2" s="72"/>
      <c r="P2" s="72"/>
      <c r="Q2" s="72"/>
      <c r="R2" s="72"/>
      <c r="S2" s="72"/>
      <c r="T2" s="26" t="s">
        <v>25</v>
      </c>
      <c r="U2" s="26">
        <v>1</v>
      </c>
      <c r="V2" s="26" t="s">
        <v>134</v>
      </c>
      <c r="W2" s="72"/>
      <c r="X2" s="72"/>
      <c r="Y2" s="72"/>
      <c r="Z2" s="72"/>
      <c r="AA2" s="72"/>
      <c r="AB2" s="72"/>
      <c r="AC2" s="72"/>
      <c r="AD2" s="150"/>
    </row>
    <row r="3" spans="1:30" ht="39.950000000000003" customHeight="1" x14ac:dyDescent="0.25">
      <c r="A3" s="59"/>
      <c r="B3" s="59"/>
      <c r="C3" s="59"/>
      <c r="D3" s="19"/>
      <c r="E3" s="201" t="s">
        <v>184</v>
      </c>
      <c r="F3" s="202"/>
      <c r="G3" s="202"/>
      <c r="H3" s="202"/>
      <c r="I3" s="202"/>
      <c r="J3" s="202"/>
      <c r="K3" s="203"/>
      <c r="L3" s="7"/>
      <c r="M3" s="72"/>
      <c r="N3" s="72"/>
      <c r="O3" s="72"/>
      <c r="P3" s="72"/>
      <c r="Q3" s="72"/>
      <c r="R3" s="72"/>
      <c r="S3" s="72"/>
      <c r="T3" s="26" t="s">
        <v>8</v>
      </c>
      <c r="U3" s="26">
        <v>1</v>
      </c>
      <c r="V3" s="26" t="s">
        <v>134</v>
      </c>
      <c r="W3" s="72"/>
      <c r="X3" s="72"/>
      <c r="Y3" s="72"/>
      <c r="Z3" s="72"/>
      <c r="AA3" s="72"/>
      <c r="AB3" s="72"/>
      <c r="AC3" s="72"/>
      <c r="AD3" s="150"/>
    </row>
    <row r="4" spans="1:30" ht="9.75" customHeight="1" x14ac:dyDescent="0.25">
      <c r="A4" s="59"/>
      <c r="B4" s="59"/>
      <c r="C4" s="59"/>
      <c r="D4" s="19"/>
      <c r="E4" s="9" t="str">
        <f>Results!E4</f>
        <v>Version:  4 May 2023</v>
      </c>
      <c r="F4" s="7"/>
      <c r="G4" s="7"/>
      <c r="H4" s="7"/>
      <c r="I4" s="7"/>
      <c r="J4" s="7"/>
      <c r="K4" s="8"/>
      <c r="L4" s="7"/>
      <c r="M4" s="72"/>
      <c r="N4" s="72"/>
      <c r="O4" s="72"/>
      <c r="P4" s="72"/>
      <c r="Q4" s="72"/>
      <c r="R4" s="72"/>
      <c r="S4" s="72"/>
      <c r="T4" s="26" t="s">
        <v>26</v>
      </c>
      <c r="U4" s="26">
        <v>1</v>
      </c>
      <c r="V4" s="26" t="s">
        <v>134</v>
      </c>
      <c r="W4" s="72"/>
      <c r="X4" s="72"/>
      <c r="Y4" s="72"/>
      <c r="Z4" s="72"/>
      <c r="AA4" s="72"/>
      <c r="AB4" s="72"/>
      <c r="AC4" s="72"/>
      <c r="AD4" s="150"/>
    </row>
    <row r="5" spans="1:30" s="2" customFormat="1" ht="12.75" customHeight="1" thickBot="1" x14ac:dyDescent="0.3">
      <c r="A5" s="96"/>
      <c r="B5" s="96"/>
      <c r="C5" s="96"/>
      <c r="D5" s="20"/>
      <c r="F5" s="10"/>
      <c r="G5" s="10"/>
      <c r="H5" s="8"/>
      <c r="I5" s="8"/>
      <c r="J5" s="8"/>
      <c r="K5" s="8"/>
      <c r="L5" s="8"/>
      <c r="M5" s="72"/>
      <c r="N5" s="72"/>
      <c r="O5" s="72"/>
      <c r="P5" s="73"/>
      <c r="Q5" s="73"/>
      <c r="R5" s="73"/>
      <c r="S5" s="73"/>
      <c r="T5" s="26" t="s">
        <v>27</v>
      </c>
      <c r="U5" s="26">
        <v>1</v>
      </c>
      <c r="V5" s="26" t="s">
        <v>134</v>
      </c>
      <c r="W5" s="73"/>
      <c r="X5" s="73"/>
      <c r="Y5" s="73"/>
      <c r="Z5" s="73"/>
      <c r="AA5" s="73"/>
      <c r="AB5" s="73"/>
      <c r="AC5" s="73"/>
      <c r="AD5" s="168"/>
    </row>
    <row r="6" spans="1:30" ht="15" customHeight="1" x14ac:dyDescent="0.25">
      <c r="A6" s="59"/>
      <c r="B6" s="59"/>
      <c r="C6" s="59"/>
      <c r="D6" s="19"/>
      <c r="E6" s="11" t="s">
        <v>176</v>
      </c>
      <c r="F6" s="242"/>
      <c r="G6" s="243"/>
      <c r="H6" s="243"/>
      <c r="I6" s="243"/>
      <c r="J6" s="243"/>
      <c r="K6" s="244"/>
      <c r="L6" s="7"/>
      <c r="M6" s="72"/>
      <c r="N6" s="72"/>
      <c r="O6" s="72"/>
      <c r="P6" s="72"/>
      <c r="Q6" s="72"/>
      <c r="R6" s="72"/>
      <c r="S6" s="72"/>
      <c r="T6" s="26" t="s">
        <v>9</v>
      </c>
      <c r="U6" s="26">
        <v>1</v>
      </c>
      <c r="V6" s="26" t="s">
        <v>134</v>
      </c>
      <c r="W6" s="72"/>
      <c r="X6" s="72"/>
      <c r="Y6" s="72"/>
      <c r="Z6" s="72"/>
      <c r="AA6" s="72"/>
      <c r="AB6" s="72"/>
      <c r="AC6" s="72"/>
      <c r="AD6" s="150"/>
    </row>
    <row r="7" spans="1:30" ht="15" customHeight="1" x14ac:dyDescent="0.25">
      <c r="A7" s="59"/>
      <c r="B7" s="59"/>
      <c r="C7" s="59"/>
      <c r="D7" s="19"/>
      <c r="E7" s="43" t="s">
        <v>6</v>
      </c>
      <c r="F7" s="248"/>
      <c r="G7" s="249"/>
      <c r="H7" s="249"/>
      <c r="I7" s="249"/>
      <c r="J7" s="249"/>
      <c r="K7" s="250"/>
      <c r="L7" s="7"/>
      <c r="M7" s="72"/>
      <c r="N7" s="72"/>
      <c r="O7" s="72"/>
      <c r="P7" s="72"/>
      <c r="Q7" s="72"/>
      <c r="R7" s="72"/>
      <c r="S7" s="72"/>
      <c r="T7" s="26" t="s">
        <v>10</v>
      </c>
      <c r="U7" s="26">
        <v>2</v>
      </c>
      <c r="V7" s="26" t="s">
        <v>135</v>
      </c>
      <c r="W7" s="72"/>
      <c r="X7" s="72"/>
      <c r="Y7" s="72"/>
      <c r="Z7" s="72"/>
      <c r="AA7" s="72"/>
      <c r="AB7" s="72"/>
      <c r="AC7" s="72"/>
      <c r="AD7" s="150"/>
    </row>
    <row r="8" spans="1:30" ht="15" customHeight="1" x14ac:dyDescent="0.25">
      <c r="A8" s="59"/>
      <c r="B8" s="59"/>
      <c r="C8" s="59"/>
      <c r="D8" s="19"/>
      <c r="E8" s="43" t="s">
        <v>4</v>
      </c>
      <c r="F8" s="251"/>
      <c r="G8" s="252"/>
      <c r="H8" s="252"/>
      <c r="I8" s="252"/>
      <c r="J8" s="252"/>
      <c r="K8" s="253"/>
      <c r="L8" s="7"/>
      <c r="M8" s="72"/>
      <c r="N8" s="72"/>
      <c r="O8" s="72"/>
      <c r="P8" s="72"/>
      <c r="Q8" s="72"/>
      <c r="R8" s="72"/>
      <c r="S8" s="72"/>
      <c r="T8" s="26" t="s">
        <v>11</v>
      </c>
      <c r="U8" s="26">
        <v>2</v>
      </c>
      <c r="V8" s="26" t="s">
        <v>135</v>
      </c>
      <c r="W8" s="72"/>
      <c r="X8" s="72"/>
      <c r="Y8" s="72"/>
      <c r="Z8" s="72"/>
      <c r="AA8" s="72"/>
      <c r="AB8" s="72"/>
      <c r="AC8" s="72"/>
      <c r="AD8" s="150"/>
    </row>
    <row r="9" spans="1:30" ht="15" customHeight="1" x14ac:dyDescent="0.25">
      <c r="A9" s="59"/>
      <c r="B9" s="59"/>
      <c r="C9" s="59"/>
      <c r="D9" s="19"/>
      <c r="E9" s="43" t="s">
        <v>3</v>
      </c>
      <c r="F9" s="251"/>
      <c r="G9" s="252"/>
      <c r="H9" s="252"/>
      <c r="I9" s="252"/>
      <c r="J9" s="252"/>
      <c r="K9" s="253"/>
      <c r="L9" s="7"/>
      <c r="M9" s="72"/>
      <c r="N9" s="72"/>
      <c r="O9" s="72"/>
      <c r="P9" s="72"/>
      <c r="Q9" s="72"/>
      <c r="R9" s="72"/>
      <c r="S9" s="72"/>
      <c r="T9" s="26" t="s">
        <v>28</v>
      </c>
      <c r="U9" s="26">
        <v>2</v>
      </c>
      <c r="V9" s="26" t="s">
        <v>135</v>
      </c>
      <c r="W9" s="72"/>
      <c r="X9" s="72"/>
      <c r="Y9" s="72"/>
      <c r="Z9" s="72"/>
      <c r="AA9" s="72"/>
      <c r="AB9" s="72"/>
      <c r="AC9" s="72"/>
      <c r="AD9" s="150"/>
    </row>
    <row r="10" spans="1:30" ht="15" customHeight="1" thickBot="1" x14ac:dyDescent="0.3">
      <c r="A10" s="59"/>
      <c r="B10" s="59"/>
      <c r="C10" s="59"/>
      <c r="D10" s="19"/>
      <c r="E10" s="43" t="s">
        <v>5</v>
      </c>
      <c r="F10" s="254"/>
      <c r="G10" s="255"/>
      <c r="H10" s="255"/>
      <c r="I10" s="255"/>
      <c r="J10" s="255"/>
      <c r="K10" s="256"/>
      <c r="L10" s="7"/>
      <c r="M10" s="72"/>
      <c r="N10" s="72"/>
      <c r="O10" s="72"/>
      <c r="P10" s="72"/>
      <c r="Q10" s="72"/>
      <c r="R10" s="72"/>
      <c r="S10" s="72"/>
      <c r="T10" s="26" t="s">
        <v>29</v>
      </c>
      <c r="U10" s="26">
        <v>2</v>
      </c>
      <c r="V10" s="26" t="s">
        <v>135</v>
      </c>
      <c r="W10" s="72"/>
      <c r="X10" s="72"/>
      <c r="Y10" s="72"/>
      <c r="Z10" s="72"/>
      <c r="AA10" s="72"/>
      <c r="AB10" s="72"/>
      <c r="AC10" s="72"/>
      <c r="AD10" s="150"/>
    </row>
    <row r="11" spans="1:30" ht="8.25" customHeight="1" thickBot="1" x14ac:dyDescent="0.3">
      <c r="A11" s="59"/>
      <c r="B11" s="59"/>
      <c r="C11" s="59"/>
      <c r="D11" s="19"/>
      <c r="E11" s="11"/>
      <c r="F11" s="7"/>
      <c r="G11" s="7"/>
      <c r="H11" s="7"/>
      <c r="I11" s="7"/>
      <c r="J11" s="7"/>
      <c r="L11" s="7"/>
      <c r="M11" s="72"/>
      <c r="N11" s="72"/>
      <c r="O11" s="72"/>
      <c r="P11" s="72"/>
      <c r="Q11" s="72"/>
      <c r="R11" s="72"/>
      <c r="S11" s="72"/>
      <c r="T11" s="26" t="s">
        <v>12</v>
      </c>
      <c r="U11" s="26">
        <v>2</v>
      </c>
      <c r="V11" s="26" t="s">
        <v>135</v>
      </c>
      <c r="W11" s="72"/>
      <c r="X11" s="72"/>
      <c r="Y11" s="72"/>
      <c r="Z11" s="72"/>
      <c r="AA11" s="72"/>
      <c r="AB11" s="72"/>
      <c r="AC11" s="72"/>
      <c r="AD11" s="150"/>
    </row>
    <row r="12" spans="1:30" ht="15" customHeight="1" thickBot="1" x14ac:dyDescent="0.3">
      <c r="A12" s="59"/>
      <c r="B12" s="59"/>
      <c r="C12" s="59"/>
      <c r="D12" s="19"/>
      <c r="E12" s="11" t="s">
        <v>52</v>
      </c>
      <c r="F12" s="245" t="s">
        <v>27</v>
      </c>
      <c r="G12" s="246"/>
      <c r="H12" s="247"/>
      <c r="I12" s="7"/>
      <c r="J12" s="12" t="s">
        <v>214</v>
      </c>
      <c r="K12" s="39">
        <f>IF(ISERROR(VLOOKUP(F12,$T$1:$V$70,2,FALSE)),"",VLOOKUP(F12,T1:V70,2,FALSE))</f>
        <v>1</v>
      </c>
      <c r="L12" s="7"/>
      <c r="M12" s="72"/>
      <c r="N12" s="72"/>
      <c r="O12" s="72"/>
      <c r="P12" s="72"/>
      <c r="Q12" s="72"/>
      <c r="R12" s="72"/>
      <c r="S12" s="72"/>
      <c r="T12" s="26" t="s">
        <v>30</v>
      </c>
      <c r="U12" s="26">
        <v>2</v>
      </c>
      <c r="V12" s="26" t="s">
        <v>135</v>
      </c>
      <c r="W12" s="72"/>
      <c r="X12" s="72"/>
      <c r="Y12" s="72"/>
      <c r="Z12" s="72"/>
      <c r="AA12" s="72"/>
      <c r="AB12" s="72"/>
      <c r="AC12" s="72"/>
      <c r="AD12" s="150"/>
    </row>
    <row r="13" spans="1:30" ht="8.25" customHeight="1" thickBot="1" x14ac:dyDescent="0.3">
      <c r="A13" s="59"/>
      <c r="B13" s="59"/>
      <c r="C13" s="59"/>
      <c r="D13" s="19"/>
      <c r="E13" s="7"/>
      <c r="F13" s="7"/>
      <c r="G13" s="7"/>
      <c r="H13" s="7"/>
      <c r="I13" s="13"/>
      <c r="J13" s="7"/>
      <c r="K13" s="127" t="str">
        <f>IF(ISERROR(VLOOKUP(F12,$T$1:$V$70,3,FALSE)),"",VLOOKUP(F12,$T$1:$V$70,3,FALSE))</f>
        <v>old1</v>
      </c>
      <c r="L13" s="7"/>
      <c r="M13" s="72"/>
      <c r="N13" s="72"/>
      <c r="O13" s="72"/>
      <c r="P13" s="72"/>
      <c r="Q13" s="72"/>
      <c r="R13" s="72"/>
      <c r="S13" s="72"/>
      <c r="T13" s="26" t="s">
        <v>31</v>
      </c>
      <c r="U13" s="26">
        <v>2</v>
      </c>
      <c r="V13" s="26" t="s">
        <v>135</v>
      </c>
      <c r="W13" s="72"/>
      <c r="X13" s="72"/>
      <c r="Y13" s="72"/>
      <c r="Z13" s="72"/>
      <c r="AA13" s="72"/>
      <c r="AB13" s="72"/>
      <c r="AC13" s="72"/>
      <c r="AD13" s="150"/>
    </row>
    <row r="14" spans="1:30" ht="15" customHeight="1" thickBot="1" x14ac:dyDescent="0.3">
      <c r="A14" s="59"/>
      <c r="B14" s="59"/>
      <c r="C14" s="59"/>
      <c r="D14" s="19"/>
      <c r="E14" s="1" t="s">
        <v>129</v>
      </c>
      <c r="F14" s="245" t="s">
        <v>131</v>
      </c>
      <c r="G14" s="246"/>
      <c r="H14" s="247"/>
      <c r="I14" s="7"/>
      <c r="J14" s="12" t="s">
        <v>215</v>
      </c>
      <c r="K14" s="240" t="s">
        <v>231</v>
      </c>
      <c r="L14" s="7"/>
      <c r="M14" s="72"/>
      <c r="N14" s="72"/>
      <c r="O14" s="72"/>
      <c r="P14" s="72"/>
      <c r="Q14" s="72"/>
      <c r="R14" s="72"/>
      <c r="S14" s="72"/>
      <c r="T14" s="26" t="s">
        <v>13</v>
      </c>
      <c r="U14" s="26">
        <v>2</v>
      </c>
      <c r="V14" s="26" t="s">
        <v>135</v>
      </c>
      <c r="W14" s="72"/>
      <c r="X14" s="72"/>
      <c r="Y14" s="72"/>
      <c r="Z14" s="72"/>
      <c r="AA14" s="72"/>
      <c r="AB14" s="72"/>
      <c r="AC14" s="72"/>
      <c r="AD14" s="150"/>
    </row>
    <row r="15" spans="1:30" ht="9" customHeight="1" x14ac:dyDescent="0.25">
      <c r="A15" s="59"/>
      <c r="B15" s="59"/>
      <c r="C15" s="59"/>
      <c r="D15" s="19"/>
      <c r="E15" s="11"/>
      <c r="F15" s="7"/>
      <c r="G15" s="7"/>
      <c r="H15" s="7"/>
      <c r="I15" s="7"/>
      <c r="J15" s="7"/>
      <c r="K15" s="8"/>
      <c r="L15" s="7"/>
      <c r="M15" s="72"/>
      <c r="N15" s="72"/>
      <c r="O15" s="72"/>
      <c r="P15" s="72"/>
      <c r="Q15" s="72"/>
      <c r="R15" s="72"/>
      <c r="S15" s="72"/>
      <c r="T15" s="26" t="s">
        <v>32</v>
      </c>
      <c r="U15" s="26">
        <v>4</v>
      </c>
      <c r="V15" s="26" t="s">
        <v>136</v>
      </c>
      <c r="W15" s="72"/>
      <c r="X15" s="72"/>
      <c r="Y15" s="72"/>
      <c r="Z15" s="72"/>
      <c r="AA15" s="72"/>
      <c r="AB15" s="72"/>
      <c r="AC15" s="72"/>
      <c r="AD15" s="150"/>
    </row>
    <row r="16" spans="1:30" ht="15" customHeight="1" x14ac:dyDescent="0.25">
      <c r="A16" s="59"/>
      <c r="B16" s="59"/>
      <c r="C16" s="59"/>
      <c r="D16" s="227"/>
      <c r="E16" s="228"/>
      <c r="F16" s="228"/>
      <c r="G16" s="228"/>
      <c r="H16" s="228"/>
      <c r="I16" s="227"/>
      <c r="J16" s="228"/>
      <c r="K16" s="229"/>
      <c r="L16" s="228"/>
      <c r="M16" s="72"/>
      <c r="N16" s="72"/>
      <c r="O16" s="72"/>
      <c r="P16" s="72"/>
      <c r="Q16" s="72"/>
      <c r="R16" s="72"/>
      <c r="S16" s="72"/>
      <c r="T16" s="26" t="s">
        <v>33</v>
      </c>
      <c r="U16" s="26">
        <v>1</v>
      </c>
      <c r="V16" s="26" t="s">
        <v>135</v>
      </c>
      <c r="W16" s="72"/>
      <c r="X16" s="72"/>
      <c r="Y16" s="72"/>
      <c r="Z16" s="72"/>
      <c r="AA16" s="72"/>
      <c r="AB16" s="72"/>
      <c r="AC16" s="72"/>
      <c r="AD16" s="150"/>
    </row>
    <row r="17" spans="1:30" ht="28.5" customHeight="1" x14ac:dyDescent="0.25">
      <c r="A17" s="59"/>
      <c r="B17" s="59"/>
      <c r="C17" s="59"/>
      <c r="D17" s="227"/>
      <c r="E17" s="228"/>
      <c r="F17" s="228"/>
      <c r="G17" s="228"/>
      <c r="H17" s="228"/>
      <c r="I17" s="227"/>
      <c r="J17" s="228"/>
      <c r="K17" s="229"/>
      <c r="L17" s="228"/>
      <c r="M17" s="72"/>
      <c r="N17" s="72"/>
      <c r="O17" s="72"/>
      <c r="P17" s="90"/>
      <c r="Q17" s="90"/>
      <c r="R17" s="90"/>
      <c r="S17" s="72"/>
      <c r="T17" s="26" t="s">
        <v>34</v>
      </c>
      <c r="U17" s="26">
        <v>1</v>
      </c>
      <c r="V17" s="26" t="s">
        <v>135</v>
      </c>
      <c r="W17" s="72"/>
      <c r="X17" s="72"/>
      <c r="Y17" s="72"/>
      <c r="Z17" s="72"/>
      <c r="AA17" s="72"/>
      <c r="AB17" s="72"/>
      <c r="AC17" s="72"/>
      <c r="AD17" s="150"/>
    </row>
    <row r="18" spans="1:30" ht="15" customHeight="1" x14ac:dyDescent="0.25">
      <c r="A18" s="4"/>
      <c r="B18" s="4"/>
      <c r="C18" s="4"/>
      <c r="D18" s="6"/>
      <c r="E18" s="4"/>
      <c r="F18" s="4"/>
      <c r="G18" s="4"/>
      <c r="H18" s="4"/>
      <c r="I18" s="6"/>
      <c r="J18" s="4"/>
      <c r="K18" s="5"/>
      <c r="L18" s="4"/>
      <c r="M18" s="72"/>
      <c r="N18" s="72"/>
      <c r="O18" s="72"/>
      <c r="P18" s="75"/>
      <c r="Q18" s="76"/>
      <c r="R18" s="72"/>
      <c r="S18" s="72"/>
      <c r="T18" s="26" t="s">
        <v>14</v>
      </c>
      <c r="U18" s="26">
        <v>4</v>
      </c>
      <c r="V18" s="26" t="s">
        <v>135</v>
      </c>
      <c r="W18" s="72"/>
      <c r="X18" s="72"/>
      <c r="Y18" s="72"/>
      <c r="Z18" s="72"/>
      <c r="AA18" s="72"/>
      <c r="AB18" s="72"/>
      <c r="AC18" s="72"/>
      <c r="AD18" s="150"/>
    </row>
    <row r="19" spans="1:30" ht="15" customHeight="1" x14ac:dyDescent="0.25">
      <c r="A19" s="4"/>
      <c r="B19" s="4"/>
      <c r="C19" s="4"/>
      <c r="D19" s="6"/>
      <c r="E19" s="4"/>
      <c r="F19" s="4"/>
      <c r="G19" s="4"/>
      <c r="H19" s="4"/>
      <c r="I19" s="4"/>
      <c r="J19" s="4"/>
      <c r="K19" s="5"/>
      <c r="L19" s="4"/>
      <c r="M19" s="72"/>
      <c r="N19" s="72"/>
      <c r="O19" s="72"/>
      <c r="P19" s="75"/>
      <c r="Q19" s="76"/>
      <c r="R19" s="72"/>
      <c r="S19" s="72"/>
      <c r="T19" s="26" t="s">
        <v>15</v>
      </c>
      <c r="U19" s="26">
        <v>1</v>
      </c>
      <c r="V19" s="26" t="s">
        <v>135</v>
      </c>
      <c r="W19" s="72"/>
      <c r="X19" s="72"/>
      <c r="Y19" s="72"/>
      <c r="Z19" s="72"/>
      <c r="AA19" s="72"/>
      <c r="AB19" s="72"/>
      <c r="AC19" s="72"/>
      <c r="AD19" s="150"/>
    </row>
    <row r="20" spans="1:30" ht="15" customHeight="1" x14ac:dyDescent="0.25">
      <c r="A20" s="4"/>
      <c r="B20" s="4"/>
      <c r="C20" s="4"/>
      <c r="D20" s="6"/>
      <c r="E20" s="4"/>
      <c r="F20" s="4"/>
      <c r="G20" s="4"/>
      <c r="H20" s="4"/>
      <c r="I20" s="4"/>
      <c r="J20" s="4"/>
      <c r="K20" s="5"/>
      <c r="L20" s="4"/>
      <c r="M20" s="72"/>
      <c r="N20" s="72"/>
      <c r="O20" s="72"/>
      <c r="P20" s="75"/>
      <c r="Q20" s="76"/>
      <c r="R20" s="72"/>
      <c r="S20" s="72"/>
      <c r="T20" s="26" t="s">
        <v>16</v>
      </c>
      <c r="U20" s="26">
        <v>1</v>
      </c>
      <c r="V20" s="26" t="s">
        <v>135</v>
      </c>
      <c r="W20" s="72"/>
      <c r="X20" s="72"/>
      <c r="Y20" s="72"/>
      <c r="Z20" s="72"/>
      <c r="AA20" s="72"/>
      <c r="AB20" s="72"/>
      <c r="AC20" s="72"/>
      <c r="AD20" s="150"/>
    </row>
    <row r="21" spans="1:30" ht="15" customHeight="1" x14ac:dyDescent="0.25">
      <c r="A21" s="4"/>
      <c r="B21" s="4"/>
      <c r="C21" s="4"/>
      <c r="D21" s="6"/>
      <c r="E21" s="4"/>
      <c r="F21" s="4"/>
      <c r="G21" s="4"/>
      <c r="H21" s="4"/>
      <c r="I21" s="4"/>
      <c r="J21" s="4"/>
      <c r="K21" s="5"/>
      <c r="L21" s="4"/>
      <c r="M21" s="72"/>
      <c r="N21" s="72"/>
      <c r="O21" s="72"/>
      <c r="P21" s="75"/>
      <c r="Q21" s="76"/>
      <c r="R21" s="72"/>
      <c r="S21" s="72"/>
      <c r="T21" s="26" t="s">
        <v>17</v>
      </c>
      <c r="U21" s="26">
        <v>1</v>
      </c>
      <c r="V21" s="26" t="s">
        <v>135</v>
      </c>
      <c r="W21" s="72"/>
      <c r="X21" s="72"/>
      <c r="Y21" s="72"/>
      <c r="Z21" s="72"/>
      <c r="AA21" s="72"/>
      <c r="AB21" s="72"/>
      <c r="AC21" s="72"/>
      <c r="AD21" s="150"/>
    </row>
    <row r="22" spans="1:30" ht="15" customHeight="1" x14ac:dyDescent="0.25">
      <c r="A22" s="4"/>
      <c r="B22" s="4"/>
      <c r="C22" s="4"/>
      <c r="D22" s="6"/>
      <c r="E22" s="4"/>
      <c r="F22" s="4"/>
      <c r="G22" s="4"/>
      <c r="H22" s="4"/>
      <c r="I22" s="4"/>
      <c r="J22" s="4"/>
      <c r="K22" s="5"/>
      <c r="L22" s="4"/>
      <c r="M22" s="72"/>
      <c r="N22" s="72"/>
      <c r="O22" s="72"/>
      <c r="P22" s="75"/>
      <c r="Q22" s="76"/>
      <c r="R22" s="72"/>
      <c r="S22" s="72"/>
      <c r="T22" s="26" t="s">
        <v>18</v>
      </c>
      <c r="U22" s="26">
        <v>2</v>
      </c>
      <c r="V22" s="26" t="s">
        <v>135</v>
      </c>
      <c r="W22" s="75"/>
      <c r="X22" s="75"/>
      <c r="Y22" s="75"/>
      <c r="Z22" s="75"/>
      <c r="AA22" s="75"/>
      <c r="AB22" s="72"/>
      <c r="AC22" s="72"/>
      <c r="AD22" s="150"/>
    </row>
    <row r="23" spans="1:30" ht="15" customHeight="1" x14ac:dyDescent="0.25">
      <c r="A23" s="4"/>
      <c r="B23" s="4"/>
      <c r="C23" s="4"/>
      <c r="D23" s="6"/>
      <c r="E23" s="4"/>
      <c r="F23" s="4"/>
      <c r="G23" s="4"/>
      <c r="H23" s="4"/>
      <c r="I23" s="4"/>
      <c r="J23" s="4"/>
      <c r="K23" s="5"/>
      <c r="L23" s="4"/>
      <c r="M23" s="72"/>
      <c r="N23" s="72"/>
      <c r="O23" s="72"/>
      <c r="P23" s="75"/>
      <c r="Q23" s="76"/>
      <c r="R23" s="72"/>
      <c r="S23" s="72"/>
      <c r="T23" s="26" t="s">
        <v>19</v>
      </c>
      <c r="U23" s="26">
        <v>2</v>
      </c>
      <c r="V23" s="26" t="s">
        <v>135</v>
      </c>
      <c r="W23" s="72"/>
      <c r="X23" s="72"/>
      <c r="Y23" s="72"/>
      <c r="Z23" s="76"/>
      <c r="AA23" s="76"/>
      <c r="AB23" s="72"/>
      <c r="AC23" s="72"/>
      <c r="AD23" s="150"/>
    </row>
    <row r="24" spans="1:30" ht="15" customHeight="1" x14ac:dyDescent="0.25">
      <c r="A24" s="4"/>
      <c r="B24" s="4"/>
      <c r="C24" s="4"/>
      <c r="D24" s="6"/>
      <c r="E24" s="4"/>
      <c r="F24" s="4"/>
      <c r="G24" s="4"/>
      <c r="H24" s="4"/>
      <c r="I24" s="4"/>
      <c r="J24" s="4"/>
      <c r="K24" s="5"/>
      <c r="L24" s="4"/>
      <c r="M24" s="72"/>
      <c r="N24" s="72"/>
      <c r="O24" s="72"/>
      <c r="P24" s="75"/>
      <c r="Q24" s="76"/>
      <c r="R24" s="72"/>
      <c r="S24" s="72"/>
      <c r="T24" s="26" t="s">
        <v>35</v>
      </c>
      <c r="U24" s="26">
        <v>2</v>
      </c>
      <c r="V24" s="26" t="s">
        <v>135</v>
      </c>
      <c r="W24" s="72"/>
      <c r="X24" s="72"/>
      <c r="Y24" s="72"/>
      <c r="Z24" s="76"/>
      <c r="AA24" s="76"/>
      <c r="AB24" s="72"/>
      <c r="AC24" s="72"/>
      <c r="AD24" s="150"/>
    </row>
    <row r="25" spans="1:30" ht="5.25" customHeight="1" x14ac:dyDescent="0.25">
      <c r="A25" s="4"/>
      <c r="B25" s="4"/>
      <c r="C25" s="4"/>
      <c r="D25" s="6"/>
      <c r="E25" s="4"/>
      <c r="F25" s="4"/>
      <c r="G25" s="4"/>
      <c r="H25" s="4"/>
      <c r="I25" s="4"/>
      <c r="J25" s="4"/>
      <c r="K25" s="5"/>
      <c r="L25" s="4"/>
      <c r="M25" s="72"/>
      <c r="N25" s="72"/>
      <c r="O25" s="72"/>
      <c r="P25" s="75"/>
      <c r="Q25" s="76"/>
      <c r="R25" s="72"/>
      <c r="S25" s="72"/>
      <c r="T25" s="26" t="s">
        <v>36</v>
      </c>
      <c r="U25" s="26">
        <v>2</v>
      </c>
      <c r="V25" s="26" t="s">
        <v>135</v>
      </c>
      <c r="W25" s="72"/>
      <c r="X25" s="72"/>
      <c r="Y25" s="72"/>
      <c r="Z25" s="76"/>
      <c r="AA25" s="76"/>
      <c r="AB25" s="72"/>
      <c r="AC25" s="72"/>
      <c r="AD25" s="150"/>
    </row>
    <row r="26" spans="1:30" ht="15" customHeight="1" x14ac:dyDescent="0.25">
      <c r="A26" s="4"/>
      <c r="B26" s="4"/>
      <c r="C26" s="4"/>
      <c r="D26" s="6"/>
      <c r="E26" s="4"/>
      <c r="F26" s="4"/>
      <c r="G26" s="4"/>
      <c r="H26" s="4"/>
      <c r="I26" s="4"/>
      <c r="J26" s="4"/>
      <c r="K26" s="5"/>
      <c r="L26" s="4"/>
      <c r="M26" s="72"/>
      <c r="N26" s="72"/>
      <c r="O26" s="72"/>
      <c r="P26" s="72"/>
      <c r="Q26" s="72"/>
      <c r="R26" s="72"/>
      <c r="S26" s="72"/>
      <c r="T26" s="26" t="s">
        <v>37</v>
      </c>
      <c r="U26" s="26">
        <v>2</v>
      </c>
      <c r="V26" s="26" t="s">
        <v>135</v>
      </c>
      <c r="W26" s="72"/>
      <c r="X26" s="72"/>
      <c r="Y26" s="72"/>
      <c r="Z26" s="72"/>
      <c r="AA26" s="72"/>
      <c r="AB26" s="72"/>
      <c r="AC26" s="72"/>
      <c r="AD26" s="150"/>
    </row>
    <row r="27" spans="1:30" ht="15" customHeight="1" x14ac:dyDescent="0.25">
      <c r="A27" s="4"/>
      <c r="B27" s="4"/>
      <c r="C27" s="4"/>
      <c r="D27" s="6"/>
      <c r="E27" s="4"/>
      <c r="F27" s="4"/>
      <c r="G27" s="4"/>
      <c r="H27" s="4"/>
      <c r="I27" s="4"/>
      <c r="J27" s="4"/>
      <c r="K27" s="5"/>
      <c r="L27" s="4"/>
      <c r="M27" s="72"/>
      <c r="N27" s="72"/>
      <c r="O27" s="72"/>
      <c r="P27" s="72"/>
      <c r="Q27" s="72"/>
      <c r="R27" s="72"/>
      <c r="S27" s="72"/>
      <c r="T27" s="26" t="s">
        <v>38</v>
      </c>
      <c r="U27" s="26">
        <v>2</v>
      </c>
      <c r="V27" s="26" t="s">
        <v>135</v>
      </c>
      <c r="W27" s="72"/>
      <c r="X27" s="72"/>
      <c r="Y27" s="72"/>
      <c r="Z27" s="72"/>
      <c r="AA27" s="72"/>
      <c r="AB27" s="72"/>
      <c r="AC27" s="72"/>
      <c r="AD27" s="150"/>
    </row>
    <row r="28" spans="1:30" ht="17.25" customHeight="1" x14ac:dyDescent="0.25">
      <c r="A28" s="4"/>
      <c r="B28" s="4"/>
      <c r="C28" s="4"/>
      <c r="D28" s="6"/>
      <c r="E28" s="4"/>
      <c r="F28" s="4"/>
      <c r="G28" s="4"/>
      <c r="H28" s="4"/>
      <c r="I28" s="4"/>
      <c r="J28" s="4"/>
      <c r="K28" s="5"/>
      <c r="L28" s="4"/>
      <c r="M28" s="72"/>
      <c r="N28" s="72"/>
      <c r="O28" s="72"/>
      <c r="P28" s="72"/>
      <c r="Q28" s="72"/>
      <c r="R28" s="72"/>
      <c r="S28" s="72"/>
      <c r="T28" s="26" t="s">
        <v>39</v>
      </c>
      <c r="U28" s="26">
        <v>2</v>
      </c>
      <c r="V28" s="26" t="s">
        <v>135</v>
      </c>
      <c r="W28" s="72"/>
      <c r="X28" s="72"/>
      <c r="Y28" s="72"/>
      <c r="Z28" s="72"/>
      <c r="AA28" s="72"/>
      <c r="AB28" s="72"/>
      <c r="AC28" s="72"/>
      <c r="AD28" s="150"/>
    </row>
    <row r="29" spans="1:30" ht="9.75" customHeight="1" x14ac:dyDescent="0.25">
      <c r="A29" s="4"/>
      <c r="B29" s="4"/>
      <c r="C29" s="4"/>
      <c r="D29" s="6"/>
      <c r="E29" s="4"/>
      <c r="F29" s="4"/>
      <c r="G29" s="4"/>
      <c r="H29" s="4"/>
      <c r="I29" s="4"/>
      <c r="J29" s="4"/>
      <c r="K29" s="5"/>
      <c r="L29" s="4"/>
      <c r="M29" s="72"/>
      <c r="N29" s="72"/>
      <c r="O29" s="72"/>
      <c r="P29" s="72"/>
      <c r="Q29" s="73"/>
      <c r="R29" s="72"/>
      <c r="S29" s="72"/>
      <c r="T29" s="26" t="s">
        <v>40</v>
      </c>
      <c r="U29" s="26">
        <v>2</v>
      </c>
      <c r="V29" s="26" t="s">
        <v>135</v>
      </c>
      <c r="W29" s="72"/>
      <c r="X29" s="72"/>
      <c r="Y29" s="72"/>
      <c r="Z29" s="72"/>
      <c r="AA29" s="72"/>
      <c r="AB29" s="72"/>
      <c r="AC29" s="72"/>
      <c r="AD29" s="150"/>
    </row>
    <row r="30" spans="1:30" ht="9.75" customHeight="1" x14ac:dyDescent="0.25">
      <c r="A30" s="4"/>
      <c r="B30" s="4"/>
      <c r="C30" s="4"/>
      <c r="D30" s="6"/>
      <c r="E30" s="4"/>
      <c r="F30" s="4"/>
      <c r="G30" s="4"/>
      <c r="H30" s="4"/>
      <c r="I30" s="4"/>
      <c r="J30" s="4"/>
      <c r="K30" s="5"/>
      <c r="L30" s="4"/>
      <c r="M30" s="72"/>
      <c r="N30" s="72"/>
      <c r="O30" s="72"/>
      <c r="P30" s="72"/>
      <c r="Q30" s="73"/>
      <c r="R30" s="72"/>
      <c r="S30" s="72"/>
      <c r="T30" s="26" t="s">
        <v>20</v>
      </c>
      <c r="U30" s="26">
        <v>4</v>
      </c>
      <c r="V30" s="26" t="s">
        <v>136</v>
      </c>
      <c r="W30" s="72"/>
      <c r="X30" s="72"/>
      <c r="Y30" s="72"/>
      <c r="Z30" s="72"/>
      <c r="AA30" s="72"/>
      <c r="AB30" s="72"/>
      <c r="AC30" s="72"/>
      <c r="AD30" s="150"/>
    </row>
    <row r="31" spans="1:30" ht="26.25" customHeight="1" x14ac:dyDescent="0.25">
      <c r="A31" s="4"/>
      <c r="B31" s="4"/>
      <c r="C31" s="4"/>
      <c r="D31" s="6"/>
      <c r="E31" s="4"/>
      <c r="F31" s="4"/>
      <c r="G31" s="4"/>
      <c r="H31" s="4"/>
      <c r="I31" s="4"/>
      <c r="J31" s="4"/>
      <c r="K31" s="5"/>
      <c r="L31" s="4"/>
      <c r="M31" s="24"/>
      <c r="N31" s="24"/>
      <c r="O31" s="63"/>
      <c r="P31" s="72"/>
      <c r="Q31" s="72"/>
      <c r="R31" s="72"/>
      <c r="S31" s="72"/>
      <c r="T31" s="26" t="s">
        <v>21</v>
      </c>
      <c r="U31" s="26">
        <v>2</v>
      </c>
      <c r="V31" s="26" t="s">
        <v>135</v>
      </c>
      <c r="W31" s="72"/>
      <c r="X31" s="72"/>
      <c r="Y31" s="72"/>
      <c r="Z31" s="72"/>
      <c r="AA31" s="72"/>
      <c r="AB31" s="72"/>
      <c r="AC31" s="72"/>
      <c r="AD31" s="150"/>
    </row>
    <row r="32" spans="1:30" ht="15" customHeight="1" x14ac:dyDescent="0.25">
      <c r="A32" s="4"/>
      <c r="B32" s="4"/>
      <c r="C32" s="4"/>
      <c r="D32" s="6"/>
      <c r="E32" s="4"/>
      <c r="F32" s="4"/>
      <c r="G32" s="4"/>
      <c r="H32" s="4"/>
      <c r="I32" s="4"/>
      <c r="J32" s="4"/>
      <c r="K32" s="5"/>
      <c r="L32" s="4"/>
      <c r="M32" s="24"/>
      <c r="N32" s="24"/>
      <c r="O32" s="24"/>
      <c r="P32" s="72"/>
      <c r="Q32" s="72"/>
      <c r="R32" s="72"/>
      <c r="S32" s="72"/>
      <c r="T32" s="26" t="s">
        <v>50</v>
      </c>
      <c r="U32" s="26">
        <v>4</v>
      </c>
      <c r="V32" s="26" t="s">
        <v>136</v>
      </c>
      <c r="W32" s="72"/>
      <c r="X32" s="72"/>
      <c r="Y32" s="72"/>
      <c r="Z32" s="72"/>
      <c r="AA32" s="72"/>
      <c r="AB32" s="72"/>
      <c r="AC32" s="72"/>
      <c r="AD32" s="150"/>
    </row>
    <row r="33" spans="1:30" ht="15" customHeight="1" x14ac:dyDescent="0.25">
      <c r="A33" s="4"/>
      <c r="B33" s="4"/>
      <c r="C33" s="4"/>
      <c r="D33" s="6"/>
      <c r="E33" s="4"/>
      <c r="F33" s="4"/>
      <c r="G33" s="4"/>
      <c r="H33" s="4"/>
      <c r="I33" s="4"/>
      <c r="J33" s="4"/>
      <c r="K33" s="5"/>
      <c r="L33" s="4"/>
      <c r="M33" s="24"/>
      <c r="N33" s="24"/>
      <c r="O33" s="24"/>
      <c r="P33" s="72"/>
      <c r="Q33" s="72"/>
      <c r="R33" s="72"/>
      <c r="S33" s="72"/>
      <c r="T33" s="26" t="s">
        <v>51</v>
      </c>
      <c r="U33" s="26">
        <v>3</v>
      </c>
      <c r="V33" s="26" t="s">
        <v>135</v>
      </c>
      <c r="W33" s="72"/>
      <c r="X33" s="72"/>
      <c r="Y33" s="72"/>
      <c r="Z33" s="72"/>
      <c r="AA33" s="72"/>
      <c r="AB33" s="72"/>
      <c r="AC33" s="72"/>
      <c r="AD33" s="150"/>
    </row>
    <row r="34" spans="1:30" ht="15" customHeight="1" x14ac:dyDescent="0.25">
      <c r="A34" s="4"/>
      <c r="B34" s="4"/>
      <c r="C34" s="4"/>
      <c r="D34" s="6"/>
      <c r="E34" s="4"/>
      <c r="F34" s="4"/>
      <c r="G34" s="4"/>
      <c r="H34" s="4"/>
      <c r="I34" s="4"/>
      <c r="J34" s="4"/>
      <c r="K34" s="5"/>
      <c r="L34" s="4"/>
      <c r="M34" s="24"/>
      <c r="N34" s="24"/>
      <c r="O34" s="24"/>
      <c r="P34" s="72"/>
      <c r="Q34" s="72"/>
      <c r="R34" s="72"/>
      <c r="S34" s="72"/>
      <c r="T34" s="26" t="s">
        <v>41</v>
      </c>
      <c r="U34" s="26">
        <v>3</v>
      </c>
      <c r="V34" s="26" t="s">
        <v>135</v>
      </c>
      <c r="W34" s="72"/>
      <c r="X34" s="72"/>
      <c r="Y34" s="72"/>
      <c r="Z34" s="72"/>
      <c r="AA34" s="72"/>
      <c r="AB34" s="72"/>
      <c r="AC34" s="72"/>
      <c r="AD34" s="150"/>
    </row>
    <row r="35" spans="1:30" ht="15" customHeight="1" x14ac:dyDescent="0.25">
      <c r="A35" s="4"/>
      <c r="B35" s="4"/>
      <c r="C35" s="4"/>
      <c r="D35" s="6"/>
      <c r="E35" s="4"/>
      <c r="F35" s="4"/>
      <c r="G35" s="4"/>
      <c r="H35" s="4"/>
      <c r="I35" s="4"/>
      <c r="J35" s="4"/>
      <c r="K35" s="5"/>
      <c r="L35" s="4"/>
      <c r="M35" s="24"/>
      <c r="N35" s="24"/>
      <c r="O35" s="24"/>
      <c r="P35" s="72"/>
      <c r="Q35" s="72"/>
      <c r="R35" s="72"/>
      <c r="S35" s="72"/>
      <c r="T35" s="26" t="s">
        <v>42</v>
      </c>
      <c r="U35" s="26">
        <v>3</v>
      </c>
      <c r="V35" s="26" t="s">
        <v>135</v>
      </c>
      <c r="W35" s="72"/>
      <c r="X35" s="72"/>
      <c r="Y35" s="72"/>
      <c r="Z35" s="72"/>
      <c r="AA35" s="72"/>
      <c r="AB35" s="72"/>
      <c r="AC35" s="72"/>
      <c r="AD35" s="150"/>
    </row>
    <row r="36" spans="1:30" ht="15" customHeight="1" x14ac:dyDescent="0.25">
      <c r="A36" s="4"/>
      <c r="B36" s="4"/>
      <c r="C36" s="4"/>
      <c r="D36" s="6"/>
      <c r="E36" s="4"/>
      <c r="F36" s="4"/>
      <c r="G36" s="4"/>
      <c r="H36" s="4"/>
      <c r="I36" s="4"/>
      <c r="J36" s="4"/>
      <c r="K36" s="5"/>
      <c r="L36" s="4"/>
      <c r="M36" s="24"/>
      <c r="N36" s="24"/>
      <c r="O36" s="24"/>
      <c r="P36" s="72"/>
      <c r="Q36" s="72"/>
      <c r="R36" s="72"/>
      <c r="S36" s="72"/>
      <c r="T36" s="26" t="s">
        <v>22</v>
      </c>
      <c r="U36" s="26">
        <v>4</v>
      </c>
      <c r="V36" s="26" t="s">
        <v>135</v>
      </c>
      <c r="W36" s="72"/>
      <c r="X36" s="72"/>
      <c r="Y36" s="72"/>
      <c r="Z36" s="72"/>
      <c r="AA36" s="72"/>
      <c r="AB36" s="72"/>
      <c r="AC36" s="72"/>
      <c r="AD36" s="150"/>
    </row>
    <row r="37" spans="1:30" ht="15" customHeight="1" x14ac:dyDescent="0.25">
      <c r="A37" s="4"/>
      <c r="B37" s="4"/>
      <c r="C37" s="4"/>
      <c r="D37" s="6"/>
      <c r="E37" s="4"/>
      <c r="F37" s="4"/>
      <c r="G37" s="4"/>
      <c r="H37" s="4"/>
      <c r="I37" s="4"/>
      <c r="J37" s="4"/>
      <c r="K37" s="5"/>
      <c r="L37" s="4"/>
      <c r="M37" s="24"/>
      <c r="N37" s="24"/>
      <c r="O37" s="24"/>
      <c r="P37" s="72"/>
      <c r="Q37" s="76"/>
      <c r="R37" s="72"/>
      <c r="S37" s="72"/>
      <c r="T37" s="26" t="s">
        <v>43</v>
      </c>
      <c r="U37" s="26">
        <v>3</v>
      </c>
      <c r="V37" s="26" t="s">
        <v>135</v>
      </c>
      <c r="W37" s="72"/>
      <c r="X37" s="72"/>
      <c r="Y37" s="72"/>
      <c r="Z37" s="72"/>
      <c r="AA37" s="72"/>
      <c r="AB37" s="72"/>
      <c r="AC37" s="72"/>
      <c r="AD37" s="150"/>
    </row>
    <row r="38" spans="1:30" ht="15" customHeight="1" x14ac:dyDescent="0.25">
      <c r="A38" s="4"/>
      <c r="B38" s="4"/>
      <c r="C38" s="4"/>
      <c r="D38" s="6"/>
      <c r="E38" s="4"/>
      <c r="F38" s="4"/>
      <c r="G38" s="4"/>
      <c r="H38" s="4"/>
      <c r="I38" s="4"/>
      <c r="J38" s="4"/>
      <c r="K38" s="5"/>
      <c r="L38" s="4"/>
      <c r="M38" s="24"/>
      <c r="N38" s="24"/>
      <c r="O38" s="24"/>
      <c r="P38" s="72"/>
      <c r="Q38" s="76"/>
      <c r="R38" s="72"/>
      <c r="S38" s="72"/>
      <c r="T38" s="26" t="s">
        <v>44</v>
      </c>
      <c r="U38" s="26">
        <v>3</v>
      </c>
      <c r="V38" s="26" t="s">
        <v>135</v>
      </c>
      <c r="W38" s="72"/>
      <c r="X38" s="72"/>
      <c r="Y38" s="72"/>
      <c r="Z38" s="72"/>
      <c r="AA38" s="72"/>
      <c r="AB38" s="72"/>
      <c r="AC38" s="72"/>
      <c r="AD38" s="150"/>
    </row>
    <row r="39" spans="1:30" ht="15" customHeight="1" x14ac:dyDescent="0.25">
      <c r="A39" s="4"/>
      <c r="B39" s="4"/>
      <c r="C39" s="4"/>
      <c r="D39" s="6"/>
      <c r="E39" s="4"/>
      <c r="F39" s="4"/>
      <c r="G39" s="4"/>
      <c r="H39" s="4"/>
      <c r="I39" s="4"/>
      <c r="J39" s="4"/>
      <c r="K39" s="5"/>
      <c r="L39" s="4"/>
      <c r="M39" s="24"/>
      <c r="N39" s="24"/>
      <c r="O39" s="24"/>
      <c r="P39" s="72"/>
      <c r="Q39" s="76"/>
      <c r="R39" s="72"/>
      <c r="S39" s="72"/>
      <c r="T39" s="26" t="s">
        <v>23</v>
      </c>
      <c r="U39" s="26">
        <v>4</v>
      </c>
      <c r="V39" s="26" t="s">
        <v>135</v>
      </c>
      <c r="W39" s="72"/>
      <c r="X39" s="72"/>
      <c r="Y39" s="72"/>
      <c r="Z39" s="72"/>
      <c r="AA39" s="72"/>
      <c r="AB39" s="72"/>
      <c r="AC39" s="72"/>
      <c r="AD39" s="150"/>
    </row>
    <row r="40" spans="1:30" ht="15" customHeight="1" x14ac:dyDescent="0.25">
      <c r="A40" s="4"/>
      <c r="B40" s="4"/>
      <c r="C40" s="4"/>
      <c r="D40" s="6"/>
      <c r="E40" s="4"/>
      <c r="F40" s="4"/>
      <c r="G40" s="4"/>
      <c r="H40" s="4"/>
      <c r="I40" s="4"/>
      <c r="J40" s="4"/>
      <c r="K40" s="5"/>
      <c r="L40" s="4"/>
      <c r="M40" s="24"/>
      <c r="N40" s="24"/>
      <c r="O40" s="24"/>
      <c r="P40" s="72"/>
      <c r="Q40" s="76"/>
      <c r="R40" s="72"/>
      <c r="S40" s="72"/>
      <c r="T40" s="26" t="s">
        <v>45</v>
      </c>
      <c r="U40" s="26">
        <v>4</v>
      </c>
      <c r="V40" s="26" t="s">
        <v>135</v>
      </c>
      <c r="W40" s="72"/>
      <c r="X40" s="72"/>
      <c r="Y40" s="72"/>
      <c r="Z40" s="72"/>
      <c r="AA40" s="72"/>
      <c r="AB40" s="72"/>
      <c r="AC40" s="72"/>
      <c r="AD40" s="150"/>
    </row>
    <row r="41" spans="1:30" ht="15" customHeight="1" x14ac:dyDescent="0.25">
      <c r="A41" s="4"/>
      <c r="B41" s="4"/>
      <c r="C41" s="4"/>
      <c r="D41" s="6"/>
      <c r="E41" s="4"/>
      <c r="F41" s="4"/>
      <c r="G41" s="4"/>
      <c r="H41" s="4"/>
      <c r="I41" s="4"/>
      <c r="J41" s="4"/>
      <c r="K41" s="5"/>
      <c r="L41" s="4"/>
      <c r="M41" s="24"/>
      <c r="N41" s="24"/>
      <c r="O41" s="24"/>
      <c r="P41" s="72"/>
      <c r="Q41" s="76"/>
      <c r="R41" s="72"/>
      <c r="S41" s="72"/>
      <c r="T41" s="26" t="s">
        <v>46</v>
      </c>
      <c r="U41" s="26">
        <v>4</v>
      </c>
      <c r="V41" s="26" t="s">
        <v>135</v>
      </c>
      <c r="W41" s="72"/>
      <c r="X41" s="72"/>
      <c r="Y41" s="72"/>
      <c r="Z41" s="72"/>
      <c r="AA41" s="72"/>
      <c r="AB41" s="72"/>
      <c r="AC41" s="72"/>
      <c r="AD41" s="150"/>
    </row>
    <row r="42" spans="1:30" ht="15" customHeight="1" x14ac:dyDescent="0.25">
      <c r="A42" s="4"/>
      <c r="B42" s="4"/>
      <c r="C42" s="4"/>
      <c r="D42" s="6"/>
      <c r="E42" s="4"/>
      <c r="F42" s="4"/>
      <c r="G42" s="4"/>
      <c r="H42" s="4"/>
      <c r="I42" s="4"/>
      <c r="J42" s="4"/>
      <c r="K42" s="5"/>
      <c r="L42" s="4"/>
      <c r="M42" s="24"/>
      <c r="N42" s="24"/>
      <c r="O42" s="24"/>
      <c r="P42" s="72"/>
      <c r="Q42" s="76"/>
      <c r="R42" s="72"/>
      <c r="S42" s="72"/>
      <c r="T42" s="26" t="s">
        <v>47</v>
      </c>
      <c r="U42" s="26">
        <v>3</v>
      </c>
      <c r="V42" s="26" t="s">
        <v>135</v>
      </c>
      <c r="W42" s="72"/>
      <c r="X42" s="72"/>
      <c r="Y42" s="72"/>
      <c r="Z42" s="72"/>
      <c r="AA42" s="72"/>
      <c r="AB42" s="72"/>
      <c r="AC42" s="72"/>
      <c r="AD42" s="150"/>
    </row>
    <row r="43" spans="1:30" ht="15" customHeight="1" x14ac:dyDescent="0.25">
      <c r="A43" s="4"/>
      <c r="B43" s="4"/>
      <c r="C43" s="4"/>
      <c r="D43" s="6"/>
      <c r="E43" s="4"/>
      <c r="F43" s="4"/>
      <c r="G43" s="4"/>
      <c r="H43" s="4"/>
      <c r="I43" s="4"/>
      <c r="J43" s="4"/>
      <c r="K43" s="5"/>
      <c r="L43" s="4"/>
      <c r="M43" s="24"/>
      <c r="N43" s="24"/>
      <c r="O43" s="24"/>
      <c r="P43" s="72"/>
      <c r="Q43" s="76"/>
      <c r="R43" s="72"/>
      <c r="S43" s="72"/>
      <c r="T43" s="26" t="s">
        <v>24</v>
      </c>
      <c r="U43" s="26">
        <v>4</v>
      </c>
      <c r="V43" s="26" t="s">
        <v>135</v>
      </c>
      <c r="W43" s="72"/>
      <c r="X43" s="72"/>
      <c r="Y43" s="72"/>
      <c r="Z43" s="72"/>
      <c r="AA43" s="72"/>
      <c r="AB43" s="72"/>
      <c r="AC43" s="72"/>
      <c r="AD43" s="150"/>
    </row>
    <row r="44" spans="1:30" ht="15" customHeight="1" x14ac:dyDescent="0.25">
      <c r="A44" s="4"/>
      <c r="B44" s="4"/>
      <c r="C44" s="4"/>
      <c r="D44" s="6"/>
      <c r="E44" s="4"/>
      <c r="F44" s="4"/>
      <c r="G44" s="4"/>
      <c r="H44" s="4"/>
      <c r="I44" s="4"/>
      <c r="J44" s="4"/>
      <c r="K44" s="5"/>
      <c r="L44" s="4"/>
      <c r="M44" s="24"/>
      <c r="N44" s="24"/>
      <c r="O44" s="24"/>
      <c r="P44" s="72"/>
      <c r="Q44" s="76"/>
      <c r="R44" s="72"/>
      <c r="S44" s="72"/>
      <c r="T44" s="26" t="s">
        <v>48</v>
      </c>
      <c r="U44" s="26">
        <v>3</v>
      </c>
      <c r="V44" s="26" t="s">
        <v>135</v>
      </c>
      <c r="W44" s="72"/>
      <c r="X44" s="72"/>
      <c r="Y44" s="72"/>
      <c r="Z44" s="72"/>
      <c r="AA44" s="72"/>
      <c r="AB44" s="72"/>
      <c r="AC44" s="72"/>
      <c r="AD44" s="150"/>
    </row>
    <row r="45" spans="1:30" ht="15" customHeight="1" x14ac:dyDescent="0.25">
      <c r="A45" s="4"/>
      <c r="B45" s="4"/>
      <c r="C45" s="4"/>
      <c r="D45" s="6"/>
      <c r="E45" s="4"/>
      <c r="F45" s="4"/>
      <c r="G45" s="4"/>
      <c r="H45" s="4"/>
      <c r="I45" s="4"/>
      <c r="J45" s="4"/>
      <c r="K45" s="5"/>
      <c r="L45" s="4"/>
      <c r="M45" s="24"/>
      <c r="N45" s="24"/>
      <c r="O45" s="24"/>
      <c r="P45" s="72"/>
      <c r="Q45" s="76"/>
      <c r="R45" s="72"/>
      <c r="S45" s="72"/>
      <c r="T45" s="26" t="s">
        <v>49</v>
      </c>
      <c r="U45" s="26">
        <v>3</v>
      </c>
      <c r="V45" s="26" t="s">
        <v>135</v>
      </c>
      <c r="W45" s="72"/>
      <c r="X45" s="72"/>
      <c r="Y45" s="72"/>
      <c r="Z45" s="72"/>
      <c r="AA45" s="72"/>
      <c r="AB45" s="72"/>
      <c r="AC45" s="72"/>
      <c r="AD45" s="150"/>
    </row>
    <row r="46" spans="1:30" ht="15" customHeight="1" x14ac:dyDescent="0.25">
      <c r="A46" s="4"/>
      <c r="B46" s="4"/>
      <c r="C46" s="4"/>
      <c r="D46" s="6"/>
      <c r="E46" s="4"/>
      <c r="F46" s="4"/>
      <c r="G46" s="4"/>
      <c r="H46" s="4"/>
      <c r="I46" s="4"/>
      <c r="J46" s="4"/>
      <c r="K46" s="5"/>
      <c r="L46" s="4"/>
      <c r="M46" s="24"/>
      <c r="N46" s="24"/>
      <c r="O46" s="24"/>
      <c r="P46" s="72"/>
      <c r="Q46" s="76"/>
      <c r="R46" s="72"/>
      <c r="S46" s="72"/>
      <c r="T46" s="26" t="s">
        <v>53</v>
      </c>
      <c r="U46" s="26">
        <v>3</v>
      </c>
      <c r="V46" s="26" t="s">
        <v>136</v>
      </c>
      <c r="W46" s="72"/>
      <c r="X46" s="72"/>
      <c r="Y46" s="72"/>
      <c r="Z46" s="72"/>
      <c r="AA46" s="72"/>
      <c r="AB46" s="72"/>
      <c r="AC46" s="72"/>
      <c r="AD46" s="150"/>
    </row>
    <row r="47" spans="1:30" ht="15" customHeight="1" x14ac:dyDescent="0.25">
      <c r="A47" s="4"/>
      <c r="B47" s="4"/>
      <c r="C47" s="4"/>
      <c r="D47" s="6"/>
      <c r="E47" s="4"/>
      <c r="F47" s="4"/>
      <c r="G47" s="4"/>
      <c r="H47" s="4"/>
      <c r="I47" s="4"/>
      <c r="J47" s="4"/>
      <c r="K47" s="5"/>
      <c r="L47" s="4"/>
      <c r="M47" s="24"/>
      <c r="N47" s="24"/>
      <c r="O47" s="24"/>
      <c r="P47" s="72"/>
      <c r="Q47" s="76"/>
      <c r="R47" s="72"/>
      <c r="S47" s="72"/>
      <c r="T47" s="26" t="s">
        <v>54</v>
      </c>
      <c r="U47" s="26">
        <v>3</v>
      </c>
      <c r="V47" s="26" t="s">
        <v>136</v>
      </c>
      <c r="W47" s="72"/>
      <c r="X47" s="72"/>
      <c r="Y47" s="72"/>
      <c r="Z47" s="72"/>
      <c r="AA47" s="72"/>
      <c r="AB47" s="72"/>
      <c r="AC47" s="72"/>
      <c r="AD47" s="150"/>
    </row>
    <row r="48" spans="1:30" ht="15" customHeight="1" x14ac:dyDescent="0.25">
      <c r="A48" s="4"/>
      <c r="B48" s="4"/>
      <c r="C48" s="4"/>
      <c r="D48" s="6"/>
      <c r="E48" s="4"/>
      <c r="F48" s="4"/>
      <c r="G48" s="4"/>
      <c r="H48" s="4"/>
      <c r="I48" s="4"/>
      <c r="J48" s="4"/>
      <c r="K48" s="5"/>
      <c r="L48" s="4"/>
      <c r="M48" s="24"/>
      <c r="N48" s="24"/>
      <c r="O48" s="24"/>
      <c r="P48" s="72"/>
      <c r="Q48" s="76"/>
      <c r="R48" s="72"/>
      <c r="S48" s="72"/>
      <c r="T48" s="26" t="s">
        <v>55</v>
      </c>
      <c r="U48" s="26">
        <v>3</v>
      </c>
      <c r="V48" s="26" t="s">
        <v>136</v>
      </c>
      <c r="W48" s="72"/>
      <c r="X48" s="72"/>
      <c r="Y48" s="72"/>
      <c r="Z48" s="72"/>
      <c r="AA48" s="72"/>
      <c r="AB48" s="72"/>
      <c r="AC48" s="72"/>
      <c r="AD48" s="150"/>
    </row>
    <row r="49" spans="1:30" ht="15" customHeight="1" x14ac:dyDescent="0.25">
      <c r="A49" s="4"/>
      <c r="B49" s="4"/>
      <c r="C49" s="4"/>
      <c r="D49" s="6"/>
      <c r="E49" s="4"/>
      <c r="F49" s="4"/>
      <c r="G49" s="4"/>
      <c r="H49" s="4"/>
      <c r="I49" s="4"/>
      <c r="J49" s="4"/>
      <c r="K49" s="5"/>
      <c r="L49" s="4"/>
      <c r="M49" s="24"/>
      <c r="N49" s="24"/>
      <c r="O49" s="24"/>
      <c r="P49" s="72"/>
      <c r="Q49" s="76"/>
      <c r="R49" s="72"/>
      <c r="S49" s="72"/>
      <c r="T49" s="26" t="s">
        <v>56</v>
      </c>
      <c r="U49" s="26">
        <v>3</v>
      </c>
      <c r="V49" s="26" t="s">
        <v>136</v>
      </c>
      <c r="W49" s="72"/>
      <c r="X49" s="72"/>
      <c r="Y49" s="72"/>
      <c r="Z49" s="72"/>
      <c r="AA49" s="72"/>
      <c r="AB49" s="72"/>
      <c r="AC49" s="72"/>
      <c r="AD49" s="150"/>
    </row>
    <row r="50" spans="1:30" ht="15" customHeight="1" x14ac:dyDescent="0.25">
      <c r="A50" s="4"/>
      <c r="B50" s="4"/>
      <c r="C50" s="4"/>
      <c r="D50" s="6"/>
      <c r="E50" s="4"/>
      <c r="F50" s="4"/>
      <c r="G50" s="4"/>
      <c r="H50" s="4"/>
      <c r="I50" s="4"/>
      <c r="J50" s="4"/>
      <c r="K50" s="5"/>
      <c r="L50" s="4"/>
      <c r="M50" s="24"/>
      <c r="N50" s="24"/>
      <c r="O50" s="24"/>
      <c r="P50" s="72"/>
      <c r="Q50" s="76"/>
      <c r="R50" s="72"/>
      <c r="S50" s="72"/>
      <c r="T50" s="26" t="s">
        <v>57</v>
      </c>
      <c r="U50" s="26">
        <v>3</v>
      </c>
      <c r="V50" s="26" t="s">
        <v>136</v>
      </c>
      <c r="W50" s="72"/>
      <c r="X50" s="72"/>
      <c r="Y50" s="72"/>
      <c r="Z50" s="72"/>
      <c r="AA50" s="72"/>
      <c r="AB50" s="72"/>
      <c r="AC50" s="72"/>
      <c r="AD50" s="150"/>
    </row>
    <row r="51" spans="1:30" ht="15" customHeight="1" x14ac:dyDescent="0.25">
      <c r="A51" s="4"/>
      <c r="B51" s="4"/>
      <c r="C51" s="4"/>
      <c r="D51" s="6"/>
      <c r="E51" s="4"/>
      <c r="F51" s="4"/>
      <c r="G51" s="4"/>
      <c r="H51" s="4"/>
      <c r="I51" s="4"/>
      <c r="J51" s="4"/>
      <c r="K51" s="5"/>
      <c r="L51" s="4"/>
      <c r="M51" s="24"/>
      <c r="N51" s="24"/>
      <c r="O51" s="24"/>
      <c r="P51" s="72"/>
      <c r="Q51" s="76"/>
      <c r="R51" s="72"/>
      <c r="S51" s="72"/>
      <c r="T51" s="26" t="s">
        <v>58</v>
      </c>
      <c r="U51" s="26">
        <v>4</v>
      </c>
      <c r="V51" s="26" t="s">
        <v>136</v>
      </c>
      <c r="W51" s="72"/>
      <c r="X51" s="72"/>
      <c r="Y51" s="72"/>
      <c r="Z51" s="72"/>
      <c r="AA51" s="72"/>
      <c r="AB51" s="72"/>
      <c r="AC51" s="72"/>
      <c r="AD51" s="150"/>
    </row>
    <row r="52" spans="1:30" ht="15" customHeight="1" x14ac:dyDescent="0.25">
      <c r="A52" s="4"/>
      <c r="B52" s="4"/>
      <c r="C52" s="4"/>
      <c r="D52" s="6"/>
      <c r="E52" s="4"/>
      <c r="F52" s="4"/>
      <c r="G52" s="4"/>
      <c r="H52" s="4"/>
      <c r="I52" s="4"/>
      <c r="J52" s="4"/>
      <c r="K52" s="5"/>
      <c r="L52" s="4"/>
      <c r="M52" s="24"/>
      <c r="N52" s="24"/>
      <c r="O52" s="24"/>
      <c r="P52" s="72"/>
      <c r="Q52" s="76"/>
      <c r="R52" s="72"/>
      <c r="S52" s="72"/>
      <c r="T52" s="26" t="s">
        <v>59</v>
      </c>
      <c r="U52" s="26">
        <v>4</v>
      </c>
      <c r="V52" s="26" t="s">
        <v>136</v>
      </c>
      <c r="W52" s="72"/>
      <c r="X52" s="72"/>
      <c r="Y52" s="72"/>
      <c r="Z52" s="72"/>
      <c r="AA52" s="72"/>
      <c r="AB52" s="72"/>
      <c r="AC52" s="72"/>
      <c r="AD52" s="150"/>
    </row>
    <row r="53" spans="1:30" ht="15" customHeight="1" x14ac:dyDescent="0.25">
      <c r="A53" s="4"/>
      <c r="B53" s="4"/>
      <c r="C53" s="4"/>
      <c r="D53" s="6"/>
      <c r="E53" s="4"/>
      <c r="F53" s="4"/>
      <c r="G53" s="4"/>
      <c r="H53" s="4"/>
      <c r="I53" s="4"/>
      <c r="J53" s="4"/>
      <c r="K53" s="5"/>
      <c r="L53" s="4"/>
      <c r="M53" s="24"/>
      <c r="N53" s="24"/>
      <c r="O53" s="24"/>
      <c r="P53" s="72"/>
      <c r="Q53" s="76"/>
      <c r="R53" s="72"/>
      <c r="S53" s="72"/>
      <c r="T53" s="26" t="s">
        <v>60</v>
      </c>
      <c r="U53" s="26">
        <v>4</v>
      </c>
      <c r="V53" s="26" t="s">
        <v>136</v>
      </c>
      <c r="W53" s="72"/>
      <c r="X53" s="72"/>
      <c r="Y53" s="72"/>
      <c r="Z53" s="72"/>
      <c r="AA53" s="72"/>
      <c r="AB53" s="72"/>
      <c r="AC53" s="72"/>
      <c r="AD53" s="150"/>
    </row>
    <row r="54" spans="1:30" x14ac:dyDescent="0.25">
      <c r="A54" s="4"/>
      <c r="B54" s="4"/>
      <c r="C54" s="4"/>
      <c r="D54" s="6"/>
      <c r="E54" s="4"/>
      <c r="F54" s="4"/>
      <c r="G54" s="4"/>
      <c r="H54" s="4"/>
      <c r="I54" s="4"/>
      <c r="J54" s="4"/>
      <c r="K54" s="5"/>
      <c r="L54" s="4"/>
      <c r="M54" s="24"/>
      <c r="N54" s="24"/>
      <c r="O54" s="24"/>
      <c r="P54" s="72"/>
      <c r="Q54" s="76"/>
      <c r="R54" s="72"/>
      <c r="S54" s="72"/>
      <c r="T54" s="26" t="s">
        <v>61</v>
      </c>
      <c r="U54" s="26">
        <v>5</v>
      </c>
      <c r="V54" s="26" t="s">
        <v>136</v>
      </c>
      <c r="W54" s="72"/>
      <c r="X54" s="72"/>
      <c r="Y54" s="72"/>
      <c r="Z54" s="72"/>
      <c r="AA54" s="72"/>
      <c r="AB54" s="72"/>
      <c r="AC54" s="72"/>
      <c r="AD54" s="150"/>
    </row>
    <row r="55" spans="1:30" x14ac:dyDescent="0.25">
      <c r="A55" s="4"/>
      <c r="B55" s="4"/>
      <c r="C55" s="4"/>
      <c r="D55" s="6"/>
      <c r="E55" s="4"/>
      <c r="F55" s="4"/>
      <c r="G55" s="4"/>
      <c r="H55" s="4"/>
      <c r="I55" s="4"/>
      <c r="J55" s="4"/>
      <c r="K55" s="5"/>
      <c r="L55" s="4"/>
      <c r="M55" s="24"/>
      <c r="N55" s="24"/>
      <c r="O55" s="24"/>
      <c r="P55" s="72"/>
      <c r="Q55" s="76"/>
      <c r="R55" s="72"/>
      <c r="S55" s="72"/>
      <c r="T55" s="26" t="s">
        <v>62</v>
      </c>
      <c r="U55" s="26">
        <v>5</v>
      </c>
      <c r="V55" s="26" t="s">
        <v>136</v>
      </c>
      <c r="W55" s="72"/>
      <c r="X55" s="72"/>
      <c r="Y55" s="72"/>
      <c r="Z55" s="72"/>
      <c r="AA55" s="72"/>
      <c r="AB55" s="72"/>
      <c r="AC55" s="72"/>
      <c r="AD55" s="150"/>
    </row>
    <row r="56" spans="1:30" x14ac:dyDescent="0.25">
      <c r="A56" s="4"/>
      <c r="B56" s="4"/>
      <c r="C56" s="4"/>
      <c r="D56" s="6"/>
      <c r="E56" s="4"/>
      <c r="F56" s="4"/>
      <c r="G56" s="4"/>
      <c r="H56" s="4"/>
      <c r="I56" s="4"/>
      <c r="J56" s="4"/>
      <c r="K56" s="5"/>
      <c r="L56" s="4"/>
      <c r="M56" s="24"/>
      <c r="N56" s="24"/>
      <c r="O56" s="24"/>
      <c r="P56" s="72"/>
      <c r="Q56" s="76"/>
      <c r="R56" s="72"/>
      <c r="S56" s="72"/>
      <c r="T56" s="26" t="s">
        <v>63</v>
      </c>
      <c r="U56" s="26">
        <v>5</v>
      </c>
      <c r="V56" s="26" t="s">
        <v>136</v>
      </c>
      <c r="W56" s="72"/>
      <c r="X56" s="72"/>
      <c r="Y56" s="72"/>
      <c r="Z56" s="72"/>
      <c r="AA56" s="72"/>
      <c r="AB56" s="72"/>
      <c r="AC56" s="72"/>
      <c r="AD56" s="150"/>
    </row>
    <row r="57" spans="1:30" x14ac:dyDescent="0.25">
      <c r="A57" s="4"/>
      <c r="B57" s="4"/>
      <c r="C57" s="4"/>
      <c r="D57" s="6"/>
      <c r="E57" s="4"/>
      <c r="F57" s="4"/>
      <c r="G57" s="4"/>
      <c r="H57" s="4"/>
      <c r="I57" s="4"/>
      <c r="J57" s="4"/>
      <c r="K57" s="5"/>
      <c r="L57" s="4"/>
      <c r="M57" s="24"/>
      <c r="N57" s="24"/>
      <c r="O57" s="24"/>
      <c r="P57" s="72"/>
      <c r="Q57" s="76"/>
      <c r="R57" s="72"/>
      <c r="S57" s="72"/>
      <c r="T57" s="26" t="s">
        <v>64</v>
      </c>
      <c r="U57" s="26">
        <v>5</v>
      </c>
      <c r="V57" s="26" t="s">
        <v>136</v>
      </c>
      <c r="W57" s="72"/>
      <c r="X57" s="72"/>
      <c r="Y57" s="72"/>
      <c r="Z57" s="72"/>
      <c r="AA57" s="72"/>
      <c r="AB57" s="72"/>
      <c r="AC57" s="72"/>
      <c r="AD57" s="150"/>
    </row>
    <row r="58" spans="1:30" x14ac:dyDescent="0.25">
      <c r="A58" s="4"/>
      <c r="B58" s="4"/>
      <c r="C58" s="4"/>
      <c r="D58" s="6"/>
      <c r="E58" s="4"/>
      <c r="F58" s="4"/>
      <c r="G58" s="4"/>
      <c r="H58" s="4"/>
      <c r="I58" s="4"/>
      <c r="J58" s="4"/>
      <c r="K58" s="5"/>
      <c r="L58" s="4"/>
      <c r="M58" s="24"/>
      <c r="N58" s="24"/>
      <c r="O58" s="24"/>
      <c r="P58" s="72"/>
      <c r="Q58" s="76"/>
      <c r="R58" s="72"/>
      <c r="S58" s="72"/>
      <c r="T58" s="26" t="s">
        <v>65</v>
      </c>
      <c r="U58" s="26">
        <v>5</v>
      </c>
      <c r="V58" s="26" t="s">
        <v>136</v>
      </c>
      <c r="W58" s="72"/>
      <c r="X58" s="72"/>
      <c r="Y58" s="72"/>
      <c r="Z58" s="72"/>
      <c r="AA58" s="72"/>
      <c r="AB58" s="72"/>
      <c r="AC58" s="72"/>
      <c r="AD58" s="150"/>
    </row>
    <row r="59" spans="1:30" x14ac:dyDescent="0.25">
      <c r="A59" s="4"/>
      <c r="B59" s="4"/>
      <c r="C59" s="4"/>
      <c r="D59" s="6"/>
      <c r="E59" s="4"/>
      <c r="F59" s="4"/>
      <c r="G59" s="4"/>
      <c r="H59" s="4"/>
      <c r="I59" s="4"/>
      <c r="J59" s="4"/>
      <c r="K59" s="5"/>
      <c r="L59" s="4"/>
      <c r="M59" s="24"/>
      <c r="N59" s="24"/>
      <c r="O59" s="24"/>
      <c r="P59" s="72"/>
      <c r="Q59" s="76"/>
      <c r="R59" s="72"/>
      <c r="S59" s="72"/>
      <c r="T59" s="26" t="s">
        <v>66</v>
      </c>
      <c r="U59" s="26">
        <v>5</v>
      </c>
      <c r="V59" s="26" t="s">
        <v>136</v>
      </c>
      <c r="W59" s="72"/>
      <c r="X59" s="72"/>
      <c r="Y59" s="72"/>
      <c r="Z59" s="72"/>
      <c r="AA59" s="72"/>
      <c r="AB59" s="72"/>
      <c r="AC59" s="72"/>
      <c r="AD59" s="150"/>
    </row>
    <row r="60" spans="1:30" x14ac:dyDescent="0.25">
      <c r="A60" s="4"/>
      <c r="B60" s="4"/>
      <c r="C60" s="4"/>
      <c r="D60" s="6"/>
      <c r="E60" s="4"/>
      <c r="F60" s="4"/>
      <c r="G60" s="4"/>
      <c r="H60" s="4"/>
      <c r="I60" s="4"/>
      <c r="J60" s="4"/>
      <c r="K60" s="5"/>
      <c r="L60" s="4"/>
      <c r="M60" s="24"/>
      <c r="N60" s="24"/>
      <c r="O60" s="24"/>
      <c r="P60" s="72"/>
      <c r="Q60" s="76"/>
      <c r="R60" s="72"/>
      <c r="S60" s="72"/>
      <c r="T60" s="26" t="s">
        <v>67</v>
      </c>
      <c r="U60" s="26">
        <v>6</v>
      </c>
      <c r="V60" s="26" t="s">
        <v>136</v>
      </c>
      <c r="W60" s="72"/>
      <c r="X60" s="72"/>
      <c r="Y60" s="72"/>
      <c r="Z60" s="72"/>
      <c r="AA60" s="72"/>
      <c r="AB60" s="72"/>
      <c r="AC60" s="72"/>
      <c r="AD60" s="150"/>
    </row>
    <row r="61" spans="1:30" x14ac:dyDescent="0.25">
      <c r="A61" s="4"/>
      <c r="B61" s="4"/>
      <c r="C61" s="4"/>
      <c r="D61" s="6"/>
      <c r="E61" s="4"/>
      <c r="F61" s="4"/>
      <c r="G61" s="4"/>
      <c r="H61" s="4"/>
      <c r="I61" s="4"/>
      <c r="J61" s="4"/>
      <c r="K61" s="5"/>
      <c r="L61" s="4"/>
      <c r="M61" s="24"/>
      <c r="N61" s="24"/>
      <c r="O61" s="24"/>
      <c r="P61" s="72"/>
      <c r="Q61" s="76"/>
      <c r="R61" s="72"/>
      <c r="S61" s="72"/>
      <c r="T61" s="26" t="s">
        <v>68</v>
      </c>
      <c r="U61" s="26">
        <v>5</v>
      </c>
      <c r="V61" s="26" t="s">
        <v>136</v>
      </c>
      <c r="W61" s="72"/>
      <c r="X61" s="72"/>
      <c r="Y61" s="72"/>
      <c r="Z61" s="72"/>
      <c r="AA61" s="72"/>
      <c r="AB61" s="72"/>
      <c r="AC61" s="72"/>
      <c r="AD61" s="150"/>
    </row>
    <row r="62" spans="1:30" x14ac:dyDescent="0.25">
      <c r="A62" s="4"/>
      <c r="B62" s="4"/>
      <c r="C62" s="4"/>
      <c r="D62" s="6"/>
      <c r="E62" s="4"/>
      <c r="F62" s="4"/>
      <c r="G62" s="4"/>
      <c r="H62" s="4"/>
      <c r="I62" s="4"/>
      <c r="J62" s="4"/>
      <c r="K62" s="5"/>
      <c r="L62" s="4"/>
      <c r="M62" s="24"/>
      <c r="N62" s="24"/>
      <c r="O62" s="24"/>
      <c r="P62" s="72"/>
      <c r="Q62" s="76"/>
      <c r="R62" s="72"/>
      <c r="S62" s="72"/>
      <c r="T62" s="26" t="s">
        <v>75</v>
      </c>
      <c r="U62" s="26">
        <v>6</v>
      </c>
      <c r="V62" s="26" t="s">
        <v>136</v>
      </c>
      <c r="W62" s="72"/>
      <c r="X62" s="72"/>
      <c r="Y62" s="72"/>
      <c r="Z62" s="72"/>
      <c r="AA62" s="72"/>
      <c r="AB62" s="72"/>
      <c r="AC62" s="72"/>
      <c r="AD62" s="150"/>
    </row>
    <row r="63" spans="1:30" x14ac:dyDescent="0.25">
      <c r="A63" s="4"/>
      <c r="B63" s="4"/>
      <c r="C63" s="4"/>
      <c r="D63" s="6"/>
      <c r="E63" s="4"/>
      <c r="F63" s="4"/>
      <c r="G63" s="4"/>
      <c r="H63" s="4"/>
      <c r="I63" s="4"/>
      <c r="J63" s="4"/>
      <c r="K63" s="5"/>
      <c r="L63" s="4"/>
      <c r="M63" s="24"/>
      <c r="N63" s="24"/>
      <c r="O63" s="24"/>
      <c r="P63" s="72"/>
      <c r="Q63" s="76"/>
      <c r="R63" s="72"/>
      <c r="S63" s="72"/>
      <c r="T63" s="26" t="s">
        <v>76</v>
      </c>
      <c r="U63" s="26">
        <v>5</v>
      </c>
      <c r="V63" s="26" t="s">
        <v>136</v>
      </c>
      <c r="W63" s="72"/>
      <c r="X63" s="72"/>
      <c r="Y63" s="72"/>
      <c r="Z63" s="72"/>
      <c r="AA63" s="72"/>
      <c r="AB63" s="72"/>
      <c r="AC63" s="72"/>
      <c r="AD63" s="150"/>
    </row>
    <row r="64" spans="1:30" x14ac:dyDescent="0.25">
      <c r="A64" s="4"/>
      <c r="B64" s="4"/>
      <c r="C64" s="4"/>
      <c r="D64" s="6"/>
      <c r="E64" s="4"/>
      <c r="F64" s="4"/>
      <c r="G64" s="4"/>
      <c r="H64" s="4"/>
      <c r="I64" s="4"/>
      <c r="J64" s="4"/>
      <c r="K64" s="5"/>
      <c r="L64" s="4"/>
      <c r="M64" s="24"/>
      <c r="N64" s="24"/>
      <c r="O64" s="24"/>
      <c r="P64" s="72"/>
      <c r="Q64" s="76"/>
      <c r="R64" s="72"/>
      <c r="S64" s="72"/>
      <c r="T64" s="26" t="s">
        <v>77</v>
      </c>
      <c r="U64" s="26">
        <v>6</v>
      </c>
      <c r="V64" s="26" t="s">
        <v>136</v>
      </c>
      <c r="W64" s="72"/>
      <c r="X64" s="72"/>
      <c r="Y64" s="72"/>
      <c r="Z64" s="72"/>
      <c r="AA64" s="72"/>
      <c r="AB64" s="72"/>
      <c r="AC64" s="72"/>
      <c r="AD64" s="150"/>
    </row>
    <row r="65" spans="1:30" x14ac:dyDescent="0.25">
      <c r="A65" s="4"/>
      <c r="B65" s="4"/>
      <c r="C65" s="4"/>
      <c r="D65" s="6"/>
      <c r="E65" s="4"/>
      <c r="F65" s="4"/>
      <c r="G65" s="4"/>
      <c r="H65" s="4"/>
      <c r="I65" s="4"/>
      <c r="J65" s="4"/>
      <c r="K65" s="5"/>
      <c r="L65" s="4"/>
      <c r="M65" s="24"/>
      <c r="N65" s="24"/>
      <c r="O65" s="24"/>
      <c r="P65" s="72"/>
      <c r="Q65" s="76"/>
      <c r="R65" s="72"/>
      <c r="S65" s="72"/>
      <c r="T65" s="26" t="s">
        <v>69</v>
      </c>
      <c r="U65" s="26">
        <v>6</v>
      </c>
      <c r="V65" s="26" t="s">
        <v>136</v>
      </c>
      <c r="W65" s="72"/>
      <c r="X65" s="72"/>
      <c r="Y65" s="72"/>
      <c r="Z65" s="72"/>
      <c r="AA65" s="72"/>
      <c r="AB65" s="72"/>
      <c r="AC65" s="72"/>
      <c r="AD65" s="150"/>
    </row>
    <row r="66" spans="1:30" x14ac:dyDescent="0.25">
      <c r="A66" s="4"/>
      <c r="B66" s="4"/>
      <c r="C66" s="4"/>
      <c r="D66" s="6"/>
      <c r="E66" s="4"/>
      <c r="F66" s="4"/>
      <c r="G66" s="4"/>
      <c r="H66" s="4"/>
      <c r="I66" s="4"/>
      <c r="J66" s="4"/>
      <c r="K66" s="5"/>
      <c r="L66" s="4"/>
      <c r="M66" s="24"/>
      <c r="N66" s="24"/>
      <c r="O66" s="24"/>
      <c r="P66" s="72"/>
      <c r="Q66" s="76"/>
      <c r="R66" s="72"/>
      <c r="S66" s="72"/>
      <c r="T66" s="26" t="s">
        <v>70</v>
      </c>
      <c r="U66" s="26">
        <v>5</v>
      </c>
      <c r="V66" s="26" t="s">
        <v>136</v>
      </c>
      <c r="W66" s="72"/>
      <c r="X66" s="72"/>
      <c r="Y66" s="72"/>
      <c r="Z66" s="72"/>
      <c r="AA66" s="72"/>
      <c r="AB66" s="72"/>
      <c r="AC66" s="72"/>
      <c r="AD66" s="150"/>
    </row>
    <row r="67" spans="1:30" x14ac:dyDescent="0.25">
      <c r="A67" s="4"/>
      <c r="B67" s="4"/>
      <c r="C67" s="4"/>
      <c r="D67" s="6"/>
      <c r="E67" s="4"/>
      <c r="F67" s="4"/>
      <c r="G67" s="4"/>
      <c r="H67" s="4"/>
      <c r="I67" s="4"/>
      <c r="J67" s="4"/>
      <c r="K67" s="5"/>
      <c r="L67" s="4"/>
      <c r="M67" s="24"/>
      <c r="N67" s="24"/>
      <c r="O67" s="24"/>
      <c r="P67" s="72"/>
      <c r="Q67" s="76"/>
      <c r="R67" s="72"/>
      <c r="S67" s="72"/>
      <c r="T67" s="26" t="s">
        <v>71</v>
      </c>
      <c r="U67" s="26">
        <v>5</v>
      </c>
      <c r="V67" s="26" t="s">
        <v>136</v>
      </c>
      <c r="W67" s="72"/>
      <c r="X67" s="72"/>
      <c r="Y67" s="72"/>
      <c r="Z67" s="72"/>
      <c r="AA67" s="72"/>
      <c r="AB67" s="72"/>
      <c r="AC67" s="72"/>
      <c r="AD67" s="150"/>
    </row>
    <row r="68" spans="1:30" x14ac:dyDescent="0.25">
      <c r="A68" s="4"/>
      <c r="B68" s="4"/>
      <c r="C68" s="4"/>
      <c r="D68" s="6"/>
      <c r="E68" s="4"/>
      <c r="F68" s="4"/>
      <c r="G68" s="4"/>
      <c r="H68" s="4"/>
      <c r="I68" s="4"/>
      <c r="J68" s="4"/>
      <c r="K68" s="5"/>
      <c r="L68" s="4"/>
      <c r="M68" s="24"/>
      <c r="N68" s="24"/>
      <c r="O68" s="24"/>
      <c r="P68" s="72"/>
      <c r="Q68" s="76"/>
      <c r="R68" s="72"/>
      <c r="S68" s="72"/>
      <c r="T68" s="26" t="s">
        <v>72</v>
      </c>
      <c r="U68" s="26">
        <v>6</v>
      </c>
      <c r="V68" s="26" t="s">
        <v>136</v>
      </c>
      <c r="W68" s="72"/>
      <c r="X68" s="72"/>
      <c r="Y68" s="72"/>
      <c r="Z68" s="72"/>
      <c r="AA68" s="72"/>
      <c r="AB68" s="72"/>
      <c r="AC68" s="72"/>
      <c r="AD68" s="150"/>
    </row>
    <row r="69" spans="1:30" x14ac:dyDescent="0.25">
      <c r="A69" s="4"/>
      <c r="B69" s="4"/>
      <c r="C69" s="4"/>
      <c r="D69" s="6"/>
      <c r="E69" s="4"/>
      <c r="F69" s="4"/>
      <c r="G69" s="4"/>
      <c r="H69" s="4"/>
      <c r="I69" s="4"/>
      <c r="J69" s="4"/>
      <c r="K69" s="5"/>
      <c r="L69" s="4"/>
      <c r="M69" s="24"/>
      <c r="N69" s="24"/>
      <c r="O69" s="24"/>
      <c r="P69" s="72"/>
      <c r="Q69" s="76"/>
      <c r="R69" s="72"/>
      <c r="S69" s="72"/>
      <c r="T69" s="26" t="s">
        <v>73</v>
      </c>
      <c r="U69" s="26">
        <v>6</v>
      </c>
      <c r="V69" s="26" t="s">
        <v>136</v>
      </c>
      <c r="W69" s="72"/>
      <c r="X69" s="72"/>
      <c r="Y69" s="72"/>
      <c r="Z69" s="72"/>
      <c r="AA69" s="72"/>
      <c r="AB69" s="72"/>
      <c r="AC69" s="72"/>
      <c r="AD69" s="150"/>
    </row>
    <row r="70" spans="1:30" x14ac:dyDescent="0.25">
      <c r="A70" s="4"/>
      <c r="B70" s="4"/>
      <c r="C70" s="4"/>
      <c r="D70" s="6"/>
      <c r="E70" s="4"/>
      <c r="F70" s="4"/>
      <c r="G70" s="4"/>
      <c r="H70" s="4"/>
      <c r="I70" s="4"/>
      <c r="J70" s="4"/>
      <c r="K70" s="5"/>
      <c r="L70" s="4"/>
      <c r="M70" s="24"/>
      <c r="N70" s="24"/>
      <c r="O70" s="24"/>
      <c r="P70" s="72"/>
      <c r="Q70" s="76"/>
      <c r="R70" s="72"/>
      <c r="S70" s="72"/>
      <c r="T70" s="26" t="s">
        <v>74</v>
      </c>
      <c r="U70" s="26">
        <v>6</v>
      </c>
      <c r="V70" s="26" t="s">
        <v>136</v>
      </c>
      <c r="W70" s="72"/>
      <c r="X70" s="72"/>
      <c r="Y70" s="72"/>
      <c r="Z70" s="72"/>
      <c r="AA70" s="72"/>
      <c r="AB70" s="72"/>
      <c r="AC70" s="72"/>
      <c r="AD70" s="150"/>
    </row>
    <row r="71" spans="1:30" x14ac:dyDescent="0.25">
      <c r="A71" s="4"/>
      <c r="B71" s="4"/>
      <c r="C71" s="4"/>
      <c r="D71" s="6"/>
      <c r="E71" s="4"/>
      <c r="F71" s="4"/>
      <c r="G71" s="4"/>
      <c r="H71" s="4"/>
      <c r="I71" s="4"/>
      <c r="J71" s="4"/>
      <c r="K71" s="5"/>
      <c r="L71" s="4"/>
      <c r="M71" s="24"/>
      <c r="N71" s="24"/>
      <c r="O71" s="24"/>
      <c r="P71" s="72"/>
      <c r="Q71" s="76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150"/>
    </row>
    <row r="72" spans="1:30" x14ac:dyDescent="0.25">
      <c r="A72" s="4"/>
      <c r="B72" s="4"/>
      <c r="C72" s="4"/>
      <c r="D72" s="6"/>
      <c r="E72" s="4"/>
      <c r="F72" s="4"/>
      <c r="G72" s="4"/>
      <c r="H72" s="4"/>
      <c r="I72" s="4"/>
      <c r="J72" s="4"/>
      <c r="K72" s="5"/>
      <c r="L72" s="4"/>
      <c r="M72" s="24"/>
      <c r="N72" s="24"/>
      <c r="O72" s="24"/>
      <c r="P72" s="72"/>
      <c r="Q72" s="76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150"/>
    </row>
    <row r="73" spans="1:30" x14ac:dyDescent="0.25">
      <c r="A73" s="4"/>
      <c r="B73" s="4"/>
      <c r="C73" s="4"/>
      <c r="D73" s="6"/>
      <c r="E73" s="4"/>
      <c r="F73" s="4"/>
      <c r="G73" s="4"/>
      <c r="H73" s="4"/>
      <c r="I73" s="4"/>
      <c r="J73" s="4"/>
      <c r="K73" s="5"/>
      <c r="L73" s="4"/>
      <c r="M73" s="24"/>
      <c r="N73" s="24"/>
      <c r="O73" s="24"/>
      <c r="P73" s="72"/>
      <c r="Q73" s="76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150"/>
    </row>
    <row r="74" spans="1:30" x14ac:dyDescent="0.25">
      <c r="A74" s="4"/>
      <c r="B74" s="4"/>
      <c r="C74" s="4"/>
      <c r="D74" s="6"/>
      <c r="E74" s="4"/>
      <c r="F74" s="4"/>
      <c r="G74" s="4"/>
      <c r="H74" s="4"/>
      <c r="I74" s="4"/>
      <c r="J74" s="4"/>
      <c r="K74" s="5"/>
      <c r="L74" s="4"/>
      <c r="M74" s="24"/>
      <c r="N74" s="24"/>
      <c r="O74" s="24"/>
      <c r="P74" s="72"/>
      <c r="Q74" s="76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150"/>
    </row>
    <row r="75" spans="1:30" x14ac:dyDescent="0.25">
      <c r="A75" s="4"/>
      <c r="B75" s="4"/>
      <c r="C75" s="4"/>
      <c r="D75" s="6"/>
      <c r="E75" s="4"/>
      <c r="F75" s="4"/>
      <c r="G75" s="4"/>
      <c r="H75" s="4"/>
      <c r="I75" s="4"/>
      <c r="J75" s="4"/>
      <c r="K75" s="5"/>
      <c r="L75" s="4"/>
      <c r="M75" s="24"/>
      <c r="N75" s="24"/>
      <c r="O75" s="24"/>
      <c r="P75" s="72"/>
      <c r="Q75" s="76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150"/>
    </row>
    <row r="76" spans="1:30" x14ac:dyDescent="0.25">
      <c r="M76" s="95"/>
      <c r="N76" s="95"/>
      <c r="O76" s="95"/>
      <c r="P76" s="150"/>
      <c r="Q76" s="169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</row>
    <row r="77" spans="1:30" x14ac:dyDescent="0.25">
      <c r="M77" s="95"/>
      <c r="N77" s="95"/>
      <c r="O77" s="95"/>
      <c r="P77" s="150"/>
      <c r="Q77" s="169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</row>
    <row r="78" spans="1:30" x14ac:dyDescent="0.25">
      <c r="M78" s="95"/>
      <c r="N78" s="95"/>
      <c r="O78" s="95"/>
      <c r="P78" s="150"/>
      <c r="Q78" s="169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</row>
    <row r="79" spans="1:30" x14ac:dyDescent="0.25">
      <c r="M79" s="95"/>
      <c r="N79" s="95"/>
      <c r="O79" s="95"/>
      <c r="P79" s="150"/>
      <c r="Q79" s="169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</row>
    <row r="80" spans="1:30" x14ac:dyDescent="0.25">
      <c r="M80" s="95"/>
      <c r="N80" s="95"/>
      <c r="O80" s="95"/>
      <c r="P80" s="150"/>
      <c r="Q80" s="169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</row>
    <row r="81" spans="13:30" x14ac:dyDescent="0.25">
      <c r="M81" s="95"/>
      <c r="N81" s="95"/>
      <c r="O81" s="95"/>
      <c r="P81" s="150"/>
      <c r="Q81" s="169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</row>
    <row r="82" spans="13:30" x14ac:dyDescent="0.25">
      <c r="M82" s="95"/>
      <c r="N82" s="95"/>
      <c r="O82" s="95"/>
      <c r="P82" s="150"/>
      <c r="Q82" s="169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</row>
    <row r="83" spans="13:30" x14ac:dyDescent="0.25">
      <c r="M83" s="95"/>
      <c r="N83" s="95"/>
      <c r="O83" s="95"/>
      <c r="P83" s="150"/>
      <c r="Q83" s="169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</row>
    <row r="84" spans="13:30" x14ac:dyDescent="0.25">
      <c r="M84" s="95"/>
      <c r="N84" s="95"/>
      <c r="O84" s="95"/>
      <c r="P84" s="150"/>
      <c r="Q84" s="169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</row>
    <row r="85" spans="13:30" x14ac:dyDescent="0.25">
      <c r="M85" s="95"/>
      <c r="N85" s="95"/>
      <c r="O85" s="95"/>
      <c r="P85" s="150"/>
      <c r="Q85" s="169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</row>
    <row r="86" spans="13:30" x14ac:dyDescent="0.25">
      <c r="M86" s="95"/>
      <c r="N86" s="95"/>
      <c r="O86" s="95"/>
      <c r="P86" s="150"/>
      <c r="Q86" s="169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</row>
    <row r="87" spans="13:30" x14ac:dyDescent="0.25">
      <c r="M87" s="95"/>
      <c r="N87" s="95"/>
      <c r="O87" s="95"/>
      <c r="P87" s="150"/>
      <c r="Q87" s="169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</row>
    <row r="88" spans="13:30" x14ac:dyDescent="0.25">
      <c r="M88" s="95"/>
      <c r="N88" s="95"/>
      <c r="O88" s="95"/>
      <c r="P88" s="150"/>
      <c r="Q88" s="169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</row>
    <row r="89" spans="13:30" x14ac:dyDescent="0.25">
      <c r="M89" s="95"/>
      <c r="N89" s="95"/>
      <c r="O89" s="95"/>
      <c r="P89" s="150"/>
      <c r="Q89" s="169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</row>
    <row r="90" spans="13:30" x14ac:dyDescent="0.25">
      <c r="M90" s="95"/>
      <c r="N90" s="95"/>
      <c r="O90" s="95"/>
      <c r="P90" s="150"/>
      <c r="Q90" s="169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</row>
    <row r="91" spans="13:30" x14ac:dyDescent="0.25">
      <c r="M91" s="95"/>
      <c r="N91" s="95"/>
      <c r="O91" s="95"/>
      <c r="P91" s="150"/>
      <c r="Q91" s="169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</row>
    <row r="92" spans="13:30" x14ac:dyDescent="0.25">
      <c r="M92" s="95"/>
      <c r="N92" s="95"/>
      <c r="O92" s="95"/>
      <c r="P92" s="150"/>
      <c r="Q92" s="169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</row>
    <row r="93" spans="13:30" x14ac:dyDescent="0.25">
      <c r="M93" s="95"/>
      <c r="N93" s="95"/>
      <c r="O93" s="95"/>
      <c r="P93" s="150"/>
      <c r="Q93" s="169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</row>
    <row r="94" spans="13:30" x14ac:dyDescent="0.25">
      <c r="M94" s="95"/>
      <c r="N94" s="95"/>
      <c r="O94" s="95"/>
      <c r="P94" s="150"/>
      <c r="Q94" s="169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</row>
    <row r="95" spans="13:30" x14ac:dyDescent="0.25">
      <c r="M95" s="95"/>
      <c r="N95" s="95"/>
      <c r="O95" s="95"/>
      <c r="P95" s="150"/>
      <c r="Q95" s="169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</row>
    <row r="96" spans="13:30" x14ac:dyDescent="0.25">
      <c r="M96" s="95"/>
      <c r="N96" s="95"/>
      <c r="O96" s="95"/>
      <c r="P96" s="150"/>
      <c r="Q96" s="169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</row>
    <row r="97" spans="13:30" x14ac:dyDescent="0.25">
      <c r="M97" s="95"/>
      <c r="N97" s="95"/>
      <c r="O97" s="95"/>
      <c r="P97" s="150"/>
      <c r="Q97" s="169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</row>
    <row r="98" spans="13:30" x14ac:dyDescent="0.25">
      <c r="M98" s="95"/>
      <c r="N98" s="95"/>
      <c r="O98" s="95"/>
      <c r="P98" s="150"/>
      <c r="Q98" s="169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</row>
    <row r="99" spans="13:30" x14ac:dyDescent="0.25">
      <c r="M99" s="95"/>
      <c r="N99" s="95"/>
      <c r="O99" s="95"/>
      <c r="P99" s="150"/>
      <c r="Q99" s="169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</row>
    <row r="100" spans="13:30" x14ac:dyDescent="0.25">
      <c r="M100" s="95"/>
      <c r="N100" s="95"/>
      <c r="O100" s="95"/>
      <c r="P100" s="150"/>
      <c r="Q100" s="169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</row>
    <row r="101" spans="13:30" x14ac:dyDescent="0.25">
      <c r="M101" s="95"/>
      <c r="N101" s="95"/>
      <c r="O101" s="95"/>
      <c r="P101" s="150"/>
      <c r="Q101" s="169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</row>
    <row r="102" spans="13:30" x14ac:dyDescent="0.25">
      <c r="P102" s="150"/>
      <c r="Q102" s="169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</row>
  </sheetData>
  <sheetProtection algorithmName="SHA-512" hashValue="kRV+2xxCDuU8b1T3P1M9Jjzu6vP9LBYeyeBbAlmyWQgdEzTP7wR2cLtFEHSZkoyfrllgnR7nsP4hKX8u1FM8vQ==" saltValue="kibHYcXiMBfYXRuyrujf1Q==" spinCount="100000" sheet="1" formatColumns="0" formatRows="0" selectLockedCells="1"/>
  <mergeCells count="7">
    <mergeCell ref="F6:K6"/>
    <mergeCell ref="F14:H14"/>
    <mergeCell ref="F7:K7"/>
    <mergeCell ref="F8:K8"/>
    <mergeCell ref="F9:K9"/>
    <mergeCell ref="F10:K10"/>
    <mergeCell ref="F12:H12"/>
  </mergeCells>
  <dataValidations count="5">
    <dataValidation type="decimal" allowBlank="1" showInputMessage="1" showErrorMessage="1" sqref="I16:I17" xr:uid="{4D0FFA70-0568-4BD9-948B-C03EECBB5BDE}">
      <formula1>Q102</formula1>
      <formula2>R102</formula2>
    </dataValidation>
    <dataValidation type="decimal" operator="greaterThanOrEqual" allowBlank="1" showErrorMessage="1" error="No negative areas" prompt="No negative areas" sqref="H16" xr:uid="{B4A745C2-611E-41C5-A823-D22CA724248B}">
      <formula1>0</formula1>
    </dataValidation>
    <dataValidation type="list" allowBlank="1" showInputMessage="1" showErrorMessage="1" sqref="F14:H14" xr:uid="{16FA045F-6997-46B5-965F-BF07367B37CE}">
      <formula1>"Before 2 November 2023, After 2 November 2023"</formula1>
    </dataValidation>
    <dataValidation type="list" allowBlank="1" sqref="F12:H12" xr:uid="{8C6093E8-79C7-4C76-9313-E7ED84BFFBA4}">
      <formula1>$T$2:$T$70</formula1>
    </dataValidation>
    <dataValidation type="list" allowBlank="1" sqref="K14" xr:uid="{E616ECB6-C482-4157-BD06-1C432F90940B}">
      <formula1>"Housing, Other buildings&lt;300 m²"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0526-EF8D-4F11-8BDF-F3B85368BB49}">
  <sheetPr codeName="Sheet4"/>
  <dimension ref="A1:AK182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2.5703125" customWidth="1"/>
    <col min="2" max="2" width="3.28515625" style="22" customWidth="1"/>
    <col min="3" max="3" width="36.7109375" customWidth="1"/>
    <col min="4" max="4" width="11.7109375" customWidth="1"/>
    <col min="5" max="7" width="13.7109375" customWidth="1"/>
    <col min="8" max="8" width="16.7109375" style="2" customWidth="1"/>
    <col min="9" max="10" width="2" customWidth="1"/>
    <col min="11" max="11" width="10.42578125" customWidth="1"/>
    <col min="12" max="12" width="9" customWidth="1"/>
    <col min="13" max="13" width="2.140625" customWidth="1"/>
    <col min="14" max="14" width="2.140625" style="22" customWidth="1"/>
    <col min="15" max="15" width="21" customWidth="1"/>
    <col min="16" max="16" width="25.7109375" customWidth="1"/>
    <col min="17" max="17" width="20.7109375" customWidth="1"/>
    <col min="18" max="18" width="16.7109375" style="2" customWidth="1"/>
    <col min="19" max="19" width="2" customWidth="1"/>
    <col min="20" max="20" width="1.5703125" customWidth="1"/>
    <col min="21" max="21" width="1.85546875" customWidth="1"/>
    <col min="22" max="36" width="9.5703125" style="163" customWidth="1"/>
  </cols>
  <sheetData>
    <row r="1" spans="1:37" ht="18.75" customHeight="1" x14ac:dyDescent="0.25">
      <c r="A1" s="81"/>
      <c r="B1" s="82"/>
      <c r="C1" s="81"/>
      <c r="D1" s="81"/>
      <c r="E1" s="81"/>
      <c r="F1" s="81"/>
      <c r="G1" s="81"/>
      <c r="H1" s="83"/>
      <c r="I1" s="84"/>
      <c r="J1" s="84"/>
      <c r="K1" s="85"/>
      <c r="L1" s="85"/>
      <c r="M1" s="85"/>
      <c r="N1" s="81"/>
      <c r="O1" s="83"/>
      <c r="P1" s="81"/>
      <c r="Q1" s="81"/>
      <c r="R1" s="83"/>
      <c r="S1" s="84"/>
      <c r="T1" s="24"/>
      <c r="U1" s="24"/>
      <c r="V1" s="154"/>
      <c r="W1" s="154"/>
      <c r="X1" s="155"/>
      <c r="Y1" s="154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41"/>
    </row>
    <row r="2" spans="1:37" ht="7.5" customHeight="1" x14ac:dyDescent="0.25">
      <c r="A2" s="4"/>
      <c r="B2" s="6"/>
      <c r="C2" s="4"/>
      <c r="D2" s="4"/>
      <c r="E2" s="4"/>
      <c r="F2" s="4"/>
      <c r="G2" s="4"/>
      <c r="H2" s="5"/>
      <c r="I2" s="59"/>
      <c r="J2" s="59"/>
      <c r="K2" s="24"/>
      <c r="L2" s="24"/>
      <c r="M2" s="24"/>
      <c r="N2" s="4"/>
      <c r="O2" s="5"/>
      <c r="P2" s="4"/>
      <c r="Q2" s="4"/>
      <c r="R2" s="5"/>
      <c r="S2" s="59"/>
      <c r="T2" s="24"/>
      <c r="U2" s="24"/>
      <c r="V2" s="154"/>
      <c r="W2" s="154"/>
      <c r="X2" s="155"/>
      <c r="Y2" s="154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41"/>
    </row>
    <row r="3" spans="1:37" ht="6.75" customHeight="1" x14ac:dyDescent="0.25">
      <c r="A3" s="4"/>
      <c r="B3" s="19"/>
      <c r="C3" s="7"/>
      <c r="D3" s="7"/>
      <c r="E3" s="7"/>
      <c r="F3" s="7"/>
      <c r="G3" s="7"/>
      <c r="H3" s="8"/>
      <c r="I3" s="7"/>
      <c r="J3" s="4"/>
      <c r="K3" s="40"/>
      <c r="L3" s="40"/>
      <c r="M3" s="40"/>
      <c r="N3" s="6"/>
      <c r="O3" s="4"/>
      <c r="P3" s="4"/>
      <c r="Q3" s="4"/>
      <c r="R3" s="5"/>
      <c r="S3" s="4"/>
      <c r="T3" s="26"/>
      <c r="U3" s="40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41"/>
    </row>
    <row r="4" spans="1:37" s="214" customFormat="1" ht="32.1" customHeight="1" x14ac:dyDescent="0.25">
      <c r="A4" s="204"/>
      <c r="B4" s="205"/>
      <c r="C4" s="206" t="s">
        <v>185</v>
      </c>
      <c r="D4" s="202"/>
      <c r="E4" s="202"/>
      <c r="F4" s="202"/>
      <c r="G4" s="202"/>
      <c r="H4" s="203"/>
      <c r="I4" s="202"/>
      <c r="J4" s="204"/>
      <c r="K4" s="207"/>
      <c r="L4" s="207"/>
      <c r="M4" s="207"/>
      <c r="N4" s="208"/>
      <c r="O4" s="209"/>
      <c r="P4" s="204"/>
      <c r="Q4" s="204"/>
      <c r="R4" s="210"/>
      <c r="S4" s="204"/>
      <c r="T4" s="211"/>
      <c r="U4" s="207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3"/>
    </row>
    <row r="5" spans="1:37" ht="4.5" customHeight="1" x14ac:dyDescent="0.25">
      <c r="A5" s="4"/>
      <c r="B5" s="19"/>
      <c r="C5" s="7"/>
      <c r="D5" s="7"/>
      <c r="E5" s="7"/>
      <c r="F5" s="7"/>
      <c r="G5" s="7"/>
      <c r="H5" s="8"/>
      <c r="I5" s="7"/>
      <c r="J5" s="4"/>
      <c r="K5" s="40"/>
      <c r="L5" s="40"/>
      <c r="M5" s="40"/>
      <c r="N5" s="6"/>
      <c r="O5" s="4"/>
      <c r="P5" s="4"/>
      <c r="Q5" s="4"/>
      <c r="R5" s="5"/>
      <c r="S5" s="4"/>
      <c r="T5" s="26"/>
      <c r="U5" s="40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41"/>
    </row>
    <row r="6" spans="1:37" s="2" customFormat="1" ht="12.75" customHeight="1" x14ac:dyDescent="0.25">
      <c r="A6" s="5"/>
      <c r="B6" s="20"/>
      <c r="C6" s="9" t="str">
        <f>Results!E4</f>
        <v>Version:  4 May 2023</v>
      </c>
      <c r="D6" s="10"/>
      <c r="E6" s="8"/>
      <c r="F6" s="8"/>
      <c r="G6" s="8"/>
      <c r="H6" s="8"/>
      <c r="I6" s="8"/>
      <c r="J6" s="5"/>
      <c r="K6" s="40"/>
      <c r="L6" s="40"/>
      <c r="M6" s="40"/>
      <c r="N6" s="87"/>
      <c r="O6" s="88"/>
      <c r="P6" s="89"/>
      <c r="Q6" s="5"/>
      <c r="R6" s="5"/>
      <c r="S6" s="5"/>
      <c r="T6" s="26"/>
      <c r="U6" s="40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42"/>
    </row>
    <row r="7" spans="1:37" s="2" customFormat="1" ht="6" customHeight="1" x14ac:dyDescent="0.25">
      <c r="A7" s="5"/>
      <c r="B7" s="20"/>
      <c r="C7" s="9"/>
      <c r="D7" s="10"/>
      <c r="E7" s="8"/>
      <c r="F7" s="8"/>
      <c r="G7" s="8"/>
      <c r="H7" s="8"/>
      <c r="I7" s="8"/>
      <c r="J7" s="5"/>
      <c r="K7" s="40"/>
      <c r="L7" s="40"/>
      <c r="M7" s="40"/>
      <c r="N7" s="87"/>
      <c r="O7" s="88"/>
      <c r="P7" s="89"/>
      <c r="Q7" s="5"/>
      <c r="R7" s="5"/>
      <c r="S7" s="5"/>
      <c r="T7" s="26"/>
      <c r="U7" s="40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42"/>
    </row>
    <row r="8" spans="1:37" ht="8.25" customHeight="1" x14ac:dyDescent="0.25">
      <c r="A8" s="4"/>
      <c r="B8" s="19"/>
      <c r="C8" s="7"/>
      <c r="D8" s="7"/>
      <c r="E8" s="7"/>
      <c r="F8" s="7"/>
      <c r="G8" s="7"/>
      <c r="H8" s="8"/>
      <c r="I8" s="7"/>
      <c r="J8" s="4"/>
      <c r="K8" s="40"/>
      <c r="L8" s="40"/>
      <c r="M8" s="40"/>
      <c r="N8" s="87"/>
      <c r="O8" s="88"/>
      <c r="P8" s="89"/>
      <c r="Q8" s="5"/>
      <c r="R8" s="5"/>
      <c r="S8" s="5"/>
      <c r="T8" s="26"/>
      <c r="U8" s="40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41"/>
    </row>
    <row r="9" spans="1:37" ht="51" customHeight="1" thickBot="1" x14ac:dyDescent="0.3">
      <c r="A9" s="4"/>
      <c r="B9" s="19"/>
      <c r="C9" s="14" t="s">
        <v>167</v>
      </c>
      <c r="D9" s="106" t="s">
        <v>114</v>
      </c>
      <c r="E9" s="177" t="s">
        <v>89</v>
      </c>
      <c r="F9" s="15" t="s">
        <v>180</v>
      </c>
      <c r="G9" s="15" t="s">
        <v>88</v>
      </c>
      <c r="H9" s="16" t="s">
        <v>86</v>
      </c>
      <c r="I9" s="7"/>
      <c r="J9" s="4"/>
      <c r="K9" s="142" t="s">
        <v>94</v>
      </c>
      <c r="L9" s="25" t="s">
        <v>95</v>
      </c>
      <c r="M9" s="25"/>
      <c r="N9" s="19"/>
      <c r="O9" s="7"/>
      <c r="P9" s="7"/>
      <c r="Q9" s="7"/>
      <c r="R9" s="8"/>
      <c r="S9" s="7"/>
      <c r="T9" s="26"/>
      <c r="U9" s="40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41"/>
    </row>
    <row r="10" spans="1:37" ht="15" customHeight="1" thickBot="1" x14ac:dyDescent="0.3">
      <c r="A10" s="4"/>
      <c r="B10" s="21">
        <f>ROW()-9</f>
        <v>1</v>
      </c>
      <c r="C10" s="71"/>
      <c r="D10" s="186" t="s">
        <v>177</v>
      </c>
      <c r="E10" s="54"/>
      <c r="F10" s="164"/>
      <c r="G10" s="137" t="str">
        <f>IF(COUNT(E10:$E$59)=0,"end",IF(NOT(AND(ISNUMBER(E10),ISNUMBER(F10))),"",IF(F10&lt;0.01,"",ROUND(E10,2)/ROUNDDOWN(F10,2))))</f>
        <v>end</v>
      </c>
      <c r="H10" s="18" t="str">
        <f>IF(AND(ISBLANK(E10),ISBLANK(F10)),"",IF(AND(ISNUMBER(E10),ISBLANK(F10)),"R-value required",IF(ISBLANK(F10),"",IF(F10&lt;K10,"R-value too small",IF(F10&gt;L10,"R-value seems high","")))))</f>
        <v/>
      </c>
      <c r="I10" s="7"/>
      <c r="J10" s="4"/>
      <c r="K10" s="24" t="str">
        <f>IF(OR(ISNUMBER(E10),ISNUMBER(F10)),IF(D10="Yes",HeatedFloorMin,Results!$R$18),"")</f>
        <v/>
      </c>
      <c r="L10" s="24" t="str">
        <f>IF(ISNUMBER(E10),10,"")</f>
        <v/>
      </c>
      <c r="M10" s="24"/>
      <c r="N10" s="19"/>
      <c r="O10" s="43" t="s">
        <v>6</v>
      </c>
      <c r="P10" s="257" t="str">
        <f>IF(ISBLANK(Results!F7),"",Results!F7)</f>
        <v/>
      </c>
      <c r="Q10" s="258"/>
      <c r="R10" s="259"/>
      <c r="S10" s="7"/>
      <c r="T10" s="26"/>
      <c r="U10" s="40"/>
      <c r="V10" s="156"/>
      <c r="W10" s="156"/>
      <c r="X10" s="156"/>
      <c r="Y10" s="156"/>
      <c r="Z10" s="156"/>
      <c r="AA10" s="26" t="str">
        <f>IF(ISBLANK(D10),"",D10)</f>
        <v>No</v>
      </c>
      <c r="AB10" s="139" t="str">
        <f t="shared" ref="AB10:AC10" si="0">IF(ISBLANK(E10),"",E10)</f>
        <v/>
      </c>
      <c r="AC10" s="139" t="str">
        <f t="shared" si="0"/>
        <v/>
      </c>
      <c r="AD10" s="156"/>
      <c r="AE10" s="156"/>
      <c r="AF10" s="156"/>
      <c r="AG10" s="156"/>
      <c r="AH10" s="156"/>
      <c r="AI10" s="156"/>
      <c r="AJ10" s="156"/>
      <c r="AK10" s="41"/>
    </row>
    <row r="11" spans="1:37" ht="15" customHeight="1" thickBot="1" x14ac:dyDescent="0.3">
      <c r="A11" s="4"/>
      <c r="B11" s="21">
        <f t="shared" ref="B11:B59" si="1">ROW()-9</f>
        <v>2</v>
      </c>
      <c r="C11" s="57"/>
      <c r="D11" s="64" t="s">
        <v>177</v>
      </c>
      <c r="E11" s="55"/>
      <c r="F11" s="199"/>
      <c r="G11" s="138" t="str">
        <f>IF(COUNT(E11:$E$59)=0,"end",IF(NOT(AND(ISNUMBER(E11),ISNUMBER(F11))),"",IF(F11&lt;0.01,"",ROUND(E11,2)/ROUNDDOWN(F11,2))))</f>
        <v>end</v>
      </c>
      <c r="H11" s="18" t="str">
        <f>IF(AND(ISBLANK(E11),ISBLANK(F11)),"",IF(AND(ISNUMBER(E11),ISBLANK(F11)),"R-value required",IF(ISBLANK(F11),"",IF(F11&lt;K11,"R-value too small",IF(F11&gt;L11,"R-value seems high","")))))</f>
        <v/>
      </c>
      <c r="I11" s="7"/>
      <c r="J11" s="4"/>
      <c r="K11" s="24" t="str">
        <f>IF(OR(ISNUMBER(E11),ISNUMBER(F11)),IF(D11="Yes",HeatedFloorMin,Results!$R$18),"")</f>
        <v/>
      </c>
      <c r="L11" s="24" t="str">
        <f t="shared" ref="L11:L59" si="2">IF(ISNUMBER(E11),10,"")</f>
        <v/>
      </c>
      <c r="M11" s="24"/>
      <c r="N11" s="19"/>
      <c r="O11" s="11"/>
      <c r="P11" s="7"/>
      <c r="Q11" s="7"/>
      <c r="S11" s="7"/>
      <c r="T11" s="26"/>
      <c r="U11" s="40"/>
      <c r="V11" s="157"/>
      <c r="W11" s="156"/>
      <c r="X11" s="156"/>
      <c r="Y11" s="156"/>
      <c r="Z11" s="156"/>
      <c r="AA11" s="26" t="str">
        <f t="shared" ref="AA11:AA59" si="3">IF(ISBLANK(D11),"",D11)</f>
        <v>No</v>
      </c>
      <c r="AB11" s="139" t="str">
        <f t="shared" ref="AB11:AB59" si="4">IF(ISBLANK(E11),"",E11)</f>
        <v/>
      </c>
      <c r="AC11" s="139" t="str">
        <f t="shared" ref="AC11:AC59" si="5">IF(ISBLANK(F11),"",F11)</f>
        <v/>
      </c>
      <c r="AD11" s="156"/>
      <c r="AE11" s="156"/>
      <c r="AF11" s="156"/>
      <c r="AG11" s="156"/>
      <c r="AH11" s="156"/>
      <c r="AI11" s="156"/>
      <c r="AJ11" s="156"/>
      <c r="AK11" s="41"/>
    </row>
    <row r="12" spans="1:37" ht="15" customHeight="1" thickBot="1" x14ac:dyDescent="0.3">
      <c r="A12" s="4"/>
      <c r="B12" s="21">
        <f t="shared" si="1"/>
        <v>3</v>
      </c>
      <c r="C12" s="57"/>
      <c r="D12" s="64" t="s">
        <v>177</v>
      </c>
      <c r="E12" s="55"/>
      <c r="F12" s="199"/>
      <c r="G12" s="138" t="str">
        <f>IF(COUNT(E12:$E$59)=0,"end",IF(NOT(AND(ISNUMBER(E12),ISNUMBER(F12))),"",IF(F12&lt;0.01,"",ROUND(E12,2)/ROUNDDOWN(F12,2))))</f>
        <v>end</v>
      </c>
      <c r="H12" s="18" t="str">
        <f t="shared" ref="H12:H59" si="6">IF(AND(ISBLANK(E12),ISBLANK(F12)),"",IF(AND(ISNUMBER(E12),ISBLANK(F12)),"R-value required",IF(ISBLANK(F12),"",IF(F12&lt;K12,"R-value too small",IF(F12&gt;L12,"R-value seems high","")))))</f>
        <v/>
      </c>
      <c r="I12" s="7"/>
      <c r="J12" s="4"/>
      <c r="K12" s="24" t="str">
        <f>IF(OR(ISNUMBER(E12),ISNUMBER(F12)),IF(D12="Yes",HeatedFloorMin,Results!$R$18),"")</f>
        <v/>
      </c>
      <c r="L12" s="24" t="str">
        <f t="shared" si="2"/>
        <v/>
      </c>
      <c r="M12" s="24"/>
      <c r="N12" s="19"/>
      <c r="O12" s="11" t="s">
        <v>52</v>
      </c>
      <c r="P12" s="78" t="str">
        <f>Results!F12</f>
        <v xml:space="preserve">Auckland    </v>
      </c>
      <c r="Q12" s="12" t="s">
        <v>93</v>
      </c>
      <c r="R12" s="39">
        <f>Results!K12</f>
        <v>1</v>
      </c>
      <c r="S12" s="7"/>
      <c r="T12" s="26"/>
      <c r="U12" s="40"/>
      <c r="V12" s="156"/>
      <c r="W12" s="156"/>
      <c r="X12" s="156"/>
      <c r="Y12" s="156"/>
      <c r="Z12" s="156"/>
      <c r="AA12" s="26" t="str">
        <f t="shared" si="3"/>
        <v>No</v>
      </c>
      <c r="AB12" s="139" t="str">
        <f t="shared" si="4"/>
        <v/>
      </c>
      <c r="AC12" s="139" t="str">
        <f t="shared" si="5"/>
        <v/>
      </c>
      <c r="AD12" s="156"/>
      <c r="AE12" s="156"/>
      <c r="AF12" s="156"/>
      <c r="AG12" s="156"/>
      <c r="AH12" s="156"/>
      <c r="AI12" s="156"/>
      <c r="AJ12" s="156"/>
      <c r="AK12" s="41"/>
    </row>
    <row r="13" spans="1:37" ht="15" customHeight="1" x14ac:dyDescent="0.25">
      <c r="A13" s="4"/>
      <c r="B13" s="21">
        <f t="shared" si="1"/>
        <v>4</v>
      </c>
      <c r="C13" s="57"/>
      <c r="D13" s="64" t="s">
        <v>177</v>
      </c>
      <c r="E13" s="55"/>
      <c r="F13" s="200"/>
      <c r="G13" s="138" t="str">
        <f>IF(COUNT(E13:$E$59)=0,"end",IF(NOT(AND(ISNUMBER(E13),ISNUMBER(F13))),"",IF(F13&lt;0.01,"",ROUND(E13,2)/ROUNDDOWN(F13,2))))</f>
        <v>end</v>
      </c>
      <c r="H13" s="18" t="str">
        <f t="shared" si="6"/>
        <v/>
      </c>
      <c r="I13" s="7"/>
      <c r="J13" s="4"/>
      <c r="K13" s="24" t="str">
        <f>IF(OR(ISNUMBER(E13),ISNUMBER(F13)),IF(D13="Yes",HeatedFloorMin,Results!$R$18),"")</f>
        <v/>
      </c>
      <c r="L13" s="24" t="str">
        <f t="shared" si="2"/>
        <v/>
      </c>
      <c r="M13" s="24"/>
      <c r="N13" s="19"/>
      <c r="O13" s="11"/>
      <c r="P13" s="7"/>
      <c r="Q13" s="7"/>
      <c r="R13" s="8"/>
      <c r="S13" s="7"/>
      <c r="T13" s="26"/>
      <c r="U13" s="40"/>
      <c r="V13" s="156"/>
      <c r="W13" s="156"/>
      <c r="X13" s="156"/>
      <c r="Y13" s="156"/>
      <c r="Z13" s="156"/>
      <c r="AA13" s="26" t="str">
        <f t="shared" si="3"/>
        <v>No</v>
      </c>
      <c r="AB13" s="139" t="str">
        <f t="shared" si="4"/>
        <v/>
      </c>
      <c r="AC13" s="139" t="str">
        <f t="shared" si="5"/>
        <v/>
      </c>
      <c r="AD13" s="156"/>
      <c r="AE13" s="156"/>
      <c r="AF13" s="156"/>
      <c r="AG13" s="156"/>
      <c r="AH13" s="156"/>
      <c r="AI13" s="156"/>
      <c r="AJ13" s="156"/>
      <c r="AK13" s="41"/>
    </row>
    <row r="14" spans="1:37" ht="15" customHeight="1" x14ac:dyDescent="0.25">
      <c r="A14" s="4"/>
      <c r="B14" s="21">
        <f t="shared" si="1"/>
        <v>5</v>
      </c>
      <c r="C14" s="57"/>
      <c r="D14" s="64" t="s">
        <v>177</v>
      </c>
      <c r="E14" s="55"/>
      <c r="F14" s="200"/>
      <c r="G14" s="138" t="str">
        <f>IF(COUNT(E14:$E$59)=0,"end",IF(NOT(AND(ISNUMBER(E14),ISNUMBER(F14))),"",IF(F14&lt;0.01,"",ROUND(E14,2)/ROUNDDOWN(F14,2))))</f>
        <v>end</v>
      </c>
      <c r="H14" s="18" t="str">
        <f t="shared" si="6"/>
        <v/>
      </c>
      <c r="I14" s="7"/>
      <c r="J14" s="4"/>
      <c r="K14" s="24" t="str">
        <f>IF(OR(ISNUMBER(E14),ISNUMBER(F14)),IF(D14="Yes",HeatedFloorMin,Results!$R$18),"")</f>
        <v/>
      </c>
      <c r="L14" s="24" t="str">
        <f t="shared" si="2"/>
        <v/>
      </c>
      <c r="M14" s="24"/>
      <c r="N14" s="19"/>
      <c r="O14" s="28"/>
      <c r="P14" s="28"/>
      <c r="Q14" s="29" t="s">
        <v>90</v>
      </c>
      <c r="R14" s="30" t="s">
        <v>91</v>
      </c>
      <c r="S14" s="7"/>
      <c r="T14" s="26"/>
      <c r="U14" s="40"/>
      <c r="V14" s="156"/>
      <c r="W14" s="158"/>
      <c r="X14" s="158"/>
      <c r="Y14" s="156"/>
      <c r="Z14" s="156"/>
      <c r="AA14" s="26" t="str">
        <f t="shared" si="3"/>
        <v>No</v>
      </c>
      <c r="AB14" s="139" t="str">
        <f t="shared" si="4"/>
        <v/>
      </c>
      <c r="AC14" s="139" t="str">
        <f t="shared" si="5"/>
        <v/>
      </c>
      <c r="AD14" s="156"/>
      <c r="AE14" s="156"/>
      <c r="AF14" s="156"/>
      <c r="AG14" s="156"/>
      <c r="AH14" s="156"/>
      <c r="AI14" s="156"/>
      <c r="AJ14" s="156"/>
      <c r="AK14" s="41"/>
    </row>
    <row r="15" spans="1:37" ht="15" customHeight="1" x14ac:dyDescent="0.25">
      <c r="A15" s="4"/>
      <c r="B15" s="21">
        <f t="shared" si="1"/>
        <v>6</v>
      </c>
      <c r="C15" s="57"/>
      <c r="D15" s="64" t="s">
        <v>177</v>
      </c>
      <c r="E15" s="55"/>
      <c r="F15" s="200"/>
      <c r="G15" s="138" t="str">
        <f>IF(COUNT(E15:$E$59)=0,"end",IF(NOT(AND(ISNUMBER(E15),ISNUMBER(F15))),"",IF(F15&lt;0.01,"",ROUND(E15,2)/ROUNDDOWN(F15,2))))</f>
        <v>end</v>
      </c>
      <c r="H15" s="18" t="str">
        <f t="shared" si="6"/>
        <v/>
      </c>
      <c r="I15" s="7"/>
      <c r="J15" s="4"/>
      <c r="K15" s="24" t="str">
        <f>IF(OR(ISNUMBER(E15),ISNUMBER(F15)),IF(D15="Yes",HeatedFloorMin,Results!$R$18),"")</f>
        <v/>
      </c>
      <c r="L15" s="24" t="str">
        <f t="shared" si="2"/>
        <v/>
      </c>
      <c r="M15" s="24"/>
      <c r="N15" s="19"/>
      <c r="O15" s="28"/>
      <c r="P15" s="79" t="s">
        <v>115</v>
      </c>
      <c r="Q15" s="110" t="s">
        <v>92</v>
      </c>
      <c r="R15" s="111" t="s">
        <v>92</v>
      </c>
      <c r="S15" s="7"/>
      <c r="T15" s="26"/>
      <c r="U15" s="40"/>
      <c r="V15" s="159"/>
      <c r="W15" s="160"/>
      <c r="X15" s="161"/>
      <c r="Y15" s="156"/>
      <c r="Z15" s="156"/>
      <c r="AA15" s="26" t="str">
        <f t="shared" si="3"/>
        <v>No</v>
      </c>
      <c r="AB15" s="139" t="str">
        <f t="shared" si="4"/>
        <v/>
      </c>
      <c r="AC15" s="139" t="str">
        <f t="shared" si="5"/>
        <v/>
      </c>
      <c r="AD15" s="156"/>
      <c r="AE15" s="156"/>
      <c r="AF15" s="156"/>
      <c r="AG15" s="156"/>
      <c r="AH15" s="156"/>
      <c r="AI15" s="156"/>
      <c r="AJ15" s="156"/>
      <c r="AK15" s="41"/>
    </row>
    <row r="16" spans="1:37" ht="15" customHeight="1" x14ac:dyDescent="0.25">
      <c r="A16" s="4"/>
      <c r="B16" s="21">
        <f t="shared" si="1"/>
        <v>7</v>
      </c>
      <c r="C16" s="57"/>
      <c r="D16" s="64" t="s">
        <v>177</v>
      </c>
      <c r="E16" s="55"/>
      <c r="F16" s="200"/>
      <c r="G16" s="138" t="str">
        <f>IF(COUNT(E16:$E$59)=0,"end",IF(NOT(AND(ISNUMBER(E16),ISNUMBER(F16))),"",IF(F16&lt;0.01,"",ROUND(E16,2)/ROUNDDOWN(F16,2))))</f>
        <v>end</v>
      </c>
      <c r="H16" s="18" t="str">
        <f t="shared" si="6"/>
        <v/>
      </c>
      <c r="I16" s="7"/>
      <c r="J16" s="4"/>
      <c r="K16" s="24" t="str">
        <f>IF(OR(ISNUMBER(E16),ISNUMBER(F16)),IF(D16="Yes",HeatedFloorMin,Results!$R$18),"")</f>
        <v/>
      </c>
      <c r="L16" s="24" t="str">
        <f t="shared" si="2"/>
        <v/>
      </c>
      <c r="M16" s="24"/>
      <c r="N16" s="19"/>
      <c r="O16" s="31" t="s">
        <v>80</v>
      </c>
      <c r="P16" s="36" t="s">
        <v>116</v>
      </c>
      <c r="Q16" s="36" t="s">
        <v>117</v>
      </c>
      <c r="R16" s="36" t="s">
        <v>118</v>
      </c>
      <c r="S16" s="7"/>
      <c r="T16" s="26"/>
      <c r="U16" s="40"/>
      <c r="V16" s="159"/>
      <c r="W16" s="160"/>
      <c r="X16" s="161"/>
      <c r="Y16" s="156"/>
      <c r="Z16" s="156"/>
      <c r="AA16" s="26" t="str">
        <f t="shared" si="3"/>
        <v>No</v>
      </c>
      <c r="AB16" s="139" t="str">
        <f t="shared" si="4"/>
        <v/>
      </c>
      <c r="AC16" s="139" t="str">
        <f t="shared" si="5"/>
        <v/>
      </c>
      <c r="AD16" s="156"/>
      <c r="AE16" s="156"/>
      <c r="AF16" s="156"/>
      <c r="AG16" s="156"/>
      <c r="AH16" s="156"/>
      <c r="AI16" s="156"/>
      <c r="AJ16" s="156"/>
      <c r="AK16" s="41"/>
    </row>
    <row r="17" spans="1:37" ht="15" customHeight="1" x14ac:dyDescent="0.25">
      <c r="A17" s="4"/>
      <c r="B17" s="21">
        <f t="shared" si="1"/>
        <v>8</v>
      </c>
      <c r="C17" s="57"/>
      <c r="D17" s="64" t="s">
        <v>177</v>
      </c>
      <c r="E17" s="55"/>
      <c r="F17" s="200"/>
      <c r="G17" s="138" t="str">
        <f>IF(COUNT(E17:$E$59)=0,"end",IF(NOT(AND(ISNUMBER(E17),ISNUMBER(F17))),"",IF(F17&lt;0.01,"",ROUND(E17,2)/ROUNDDOWN(F17,2))))</f>
        <v>end</v>
      </c>
      <c r="H17" s="18" t="str">
        <f t="shared" si="6"/>
        <v/>
      </c>
      <c r="I17" s="7"/>
      <c r="J17" s="4"/>
      <c r="K17" s="24" t="str">
        <f>IF(OR(ISNUMBER(E17),ISNUMBER(F17)),IF(D17="Yes",HeatedFloorMin,Results!$R$18),"")</f>
        <v/>
      </c>
      <c r="L17" s="24" t="str">
        <f t="shared" si="2"/>
        <v/>
      </c>
      <c r="M17" s="24"/>
      <c r="N17" s="19"/>
      <c r="O17" s="107" t="s">
        <v>229</v>
      </c>
      <c r="P17" s="80">
        <f>SlabFloorArea</f>
        <v>0</v>
      </c>
      <c r="Q17" s="37">
        <f>Results!J18</f>
        <v>0</v>
      </c>
      <c r="R17" s="38">
        <f>Results!J30</f>
        <v>0</v>
      </c>
      <c r="S17" s="7"/>
      <c r="T17" s="26"/>
      <c r="U17" s="40"/>
      <c r="V17" s="159"/>
      <c r="W17" s="160"/>
      <c r="X17" s="161"/>
      <c r="Y17" s="156"/>
      <c r="Z17" s="156"/>
      <c r="AA17" s="26" t="str">
        <f t="shared" si="3"/>
        <v>No</v>
      </c>
      <c r="AB17" s="139" t="str">
        <f t="shared" si="4"/>
        <v/>
      </c>
      <c r="AC17" s="139" t="str">
        <f t="shared" si="5"/>
        <v/>
      </c>
      <c r="AD17" s="156"/>
      <c r="AE17" s="156"/>
      <c r="AF17" s="156"/>
      <c r="AG17" s="156"/>
      <c r="AH17" s="156"/>
      <c r="AI17" s="156"/>
      <c r="AJ17" s="156"/>
      <c r="AK17" s="41"/>
    </row>
    <row r="18" spans="1:37" ht="15" customHeight="1" x14ac:dyDescent="0.25">
      <c r="A18" s="4"/>
      <c r="B18" s="21">
        <f t="shared" si="1"/>
        <v>9</v>
      </c>
      <c r="C18" s="57"/>
      <c r="D18" s="64" t="s">
        <v>177</v>
      </c>
      <c r="E18" s="55"/>
      <c r="F18" s="200"/>
      <c r="G18" s="138" t="str">
        <f>IF(COUNT(E18:$E$59)=0,"end",IF(NOT(AND(ISNUMBER(E18),ISNUMBER(F18))),"",IF(F18&lt;0.01,"",ROUND(E18,2)/ROUNDDOWN(F18,2))))</f>
        <v>end</v>
      </c>
      <c r="H18" s="18" t="str">
        <f t="shared" si="6"/>
        <v/>
      </c>
      <c r="I18" s="7"/>
      <c r="J18" s="4"/>
      <c r="K18" s="24" t="str">
        <f>IF(OR(ISNUMBER(E18),ISNUMBER(F18)),IF(D18="Yes",HeatedFloorMin,Results!$R$18),"")</f>
        <v/>
      </c>
      <c r="L18" s="24" t="str">
        <f t="shared" si="2"/>
        <v/>
      </c>
      <c r="M18" s="24"/>
      <c r="N18" s="19"/>
      <c r="O18" s="48" t="s">
        <v>230</v>
      </c>
      <c r="P18" s="49">
        <f>OtherFloorArea</f>
        <v>0</v>
      </c>
      <c r="Q18" s="34">
        <f>Results!J19</f>
        <v>0</v>
      </c>
      <c r="R18" s="109">
        <f>Results!J31</f>
        <v>0</v>
      </c>
      <c r="S18" s="7"/>
      <c r="T18" s="26"/>
      <c r="U18" s="40"/>
      <c r="V18" s="156"/>
      <c r="W18" s="161"/>
      <c r="X18" s="161"/>
      <c r="Y18" s="156"/>
      <c r="Z18" s="156"/>
      <c r="AA18" s="26" t="str">
        <f t="shared" si="3"/>
        <v>No</v>
      </c>
      <c r="AB18" s="139" t="str">
        <f t="shared" si="4"/>
        <v/>
      </c>
      <c r="AC18" s="139" t="str">
        <f t="shared" si="5"/>
        <v/>
      </c>
      <c r="AD18" s="156"/>
      <c r="AE18" s="156"/>
      <c r="AF18" s="156"/>
      <c r="AG18" s="156"/>
      <c r="AH18" s="156"/>
      <c r="AI18" s="156"/>
      <c r="AJ18" s="156"/>
      <c r="AK18" s="41"/>
    </row>
    <row r="19" spans="1:37" ht="15" customHeight="1" x14ac:dyDescent="0.25">
      <c r="A19" s="4"/>
      <c r="B19" s="21">
        <f t="shared" si="1"/>
        <v>10</v>
      </c>
      <c r="C19" s="57"/>
      <c r="D19" s="64" t="s">
        <v>177</v>
      </c>
      <c r="E19" s="55"/>
      <c r="F19" s="200"/>
      <c r="G19" s="138" t="str">
        <f>IF(COUNT(E19:$E$59)=0,"end",IF(NOT(AND(ISNUMBER(E19),ISNUMBER(F19))),"",IF(F19&lt;0.01,"",ROUND(E19,2)/ROUNDDOWN(F19,2))))</f>
        <v>end</v>
      </c>
      <c r="H19" s="18" t="str">
        <f t="shared" si="6"/>
        <v/>
      </c>
      <c r="I19" s="7"/>
      <c r="J19" s="4"/>
      <c r="K19" s="24" t="str">
        <f>IF(OR(ISNUMBER(E19),ISNUMBER(F19)),IF(D19="Yes",HeatedFloorMin,Results!$R$18),"")</f>
        <v/>
      </c>
      <c r="L19" s="24" t="str">
        <f t="shared" si="2"/>
        <v/>
      </c>
      <c r="M19" s="24"/>
      <c r="N19" s="19"/>
      <c r="O19" s="48" t="s">
        <v>0</v>
      </c>
      <c r="P19" s="49">
        <f>RoofArea</f>
        <v>0</v>
      </c>
      <c r="Q19" s="34">
        <f>Results!J20</f>
        <v>0</v>
      </c>
      <c r="R19" s="109">
        <f>Results!J32</f>
        <v>0</v>
      </c>
      <c r="S19" s="7"/>
      <c r="T19" s="26"/>
      <c r="U19" s="40"/>
      <c r="V19" s="156"/>
      <c r="W19" s="160"/>
      <c r="X19" s="161"/>
      <c r="Y19" s="156"/>
      <c r="Z19" s="156"/>
      <c r="AA19" s="26" t="str">
        <f t="shared" si="3"/>
        <v>No</v>
      </c>
      <c r="AB19" s="139" t="str">
        <f t="shared" si="4"/>
        <v/>
      </c>
      <c r="AC19" s="139" t="str">
        <f t="shared" si="5"/>
        <v/>
      </c>
      <c r="AD19" s="159"/>
      <c r="AE19" s="159"/>
      <c r="AF19" s="159"/>
      <c r="AG19" s="159"/>
      <c r="AH19" s="159"/>
      <c r="AI19" s="156"/>
      <c r="AJ19" s="156"/>
      <c r="AK19" s="41"/>
    </row>
    <row r="20" spans="1:37" ht="15" customHeight="1" x14ac:dyDescent="0.25">
      <c r="A20" s="4"/>
      <c r="B20" s="21">
        <f t="shared" si="1"/>
        <v>11</v>
      </c>
      <c r="C20" s="57"/>
      <c r="D20" s="64" t="s">
        <v>177</v>
      </c>
      <c r="E20" s="55"/>
      <c r="F20" s="200"/>
      <c r="G20" s="138" t="str">
        <f>IF(COUNT(E20:$E$59)=0,"end",IF(NOT(AND(ISNUMBER(E20),ISNUMBER(F20))),"",IF(F20&lt;0.01,"",ROUND(E20,2)/ROUNDDOWN(F20,2))))</f>
        <v>end</v>
      </c>
      <c r="H20" s="18" t="str">
        <f t="shared" si="6"/>
        <v/>
      </c>
      <c r="I20" s="7"/>
      <c r="J20" s="4"/>
      <c r="K20" s="24" t="str">
        <f>IF(OR(ISNUMBER(E20),ISNUMBER(F20)),IF(D20="Yes",HeatedFloorMin,Results!$R$18),"")</f>
        <v/>
      </c>
      <c r="L20" s="24" t="str">
        <f t="shared" si="2"/>
        <v/>
      </c>
      <c r="M20" s="24"/>
      <c r="N20" s="19"/>
      <c r="O20" s="48" t="s">
        <v>1</v>
      </c>
      <c r="P20" s="49">
        <f>SkylightArea</f>
        <v>0</v>
      </c>
      <c r="Q20" s="34">
        <f>Results!J21</f>
        <v>0</v>
      </c>
      <c r="R20" s="109"/>
      <c r="S20" s="7"/>
      <c r="T20" s="26"/>
      <c r="U20" s="40"/>
      <c r="V20" s="156"/>
      <c r="W20" s="161"/>
      <c r="X20" s="161"/>
      <c r="Y20" s="156"/>
      <c r="Z20" s="156"/>
      <c r="AA20" s="26" t="str">
        <f t="shared" si="3"/>
        <v>No</v>
      </c>
      <c r="AB20" s="139" t="str">
        <f t="shared" si="4"/>
        <v/>
      </c>
      <c r="AC20" s="139" t="str">
        <f t="shared" si="5"/>
        <v/>
      </c>
      <c r="AD20" s="156"/>
      <c r="AE20" s="156"/>
      <c r="AF20" s="156"/>
      <c r="AG20" s="162"/>
      <c r="AH20" s="162"/>
      <c r="AI20" s="156"/>
      <c r="AJ20" s="156"/>
      <c r="AK20" s="41"/>
    </row>
    <row r="21" spans="1:37" ht="15" customHeight="1" x14ac:dyDescent="0.25">
      <c r="A21" s="4"/>
      <c r="B21" s="21">
        <f t="shared" si="1"/>
        <v>12</v>
      </c>
      <c r="C21" s="57"/>
      <c r="D21" s="64" t="s">
        <v>177</v>
      </c>
      <c r="E21" s="55"/>
      <c r="F21" s="200"/>
      <c r="G21" s="138" t="str">
        <f>IF(COUNT(E21:$E$59)=0,"end",IF(NOT(AND(ISNUMBER(E21),ISNUMBER(F21))),"",IF(F21&lt;0.01,"",ROUND(E21,2)/ROUNDDOWN(F21,2))))</f>
        <v>end</v>
      </c>
      <c r="H21" s="18" t="str">
        <f t="shared" si="6"/>
        <v/>
      </c>
      <c r="I21" s="7"/>
      <c r="J21" s="4"/>
      <c r="K21" s="24" t="str">
        <f>IF(OR(ISNUMBER(E21),ISNUMBER(F21)),IF(D21="Yes",HeatedFloorMin,Results!$R$18),"")</f>
        <v/>
      </c>
      <c r="L21" s="24" t="str">
        <f t="shared" si="2"/>
        <v/>
      </c>
      <c r="M21" s="24"/>
      <c r="N21" s="19"/>
      <c r="O21" s="48" t="s">
        <v>2</v>
      </c>
      <c r="P21" s="49">
        <f>WallArea</f>
        <v>0</v>
      </c>
      <c r="Q21" s="34">
        <f>Results!J22</f>
        <v>0</v>
      </c>
      <c r="R21" s="109">
        <f>Results!J33</f>
        <v>0</v>
      </c>
      <c r="S21" s="7"/>
      <c r="T21" s="26"/>
      <c r="U21" s="40"/>
      <c r="V21" s="156"/>
      <c r="W21" s="161"/>
      <c r="X21" s="161"/>
      <c r="Y21" s="156"/>
      <c r="Z21" s="156"/>
      <c r="AA21" s="26" t="str">
        <f t="shared" si="3"/>
        <v>No</v>
      </c>
      <c r="AB21" s="139" t="str">
        <f t="shared" si="4"/>
        <v/>
      </c>
      <c r="AC21" s="139" t="str">
        <f t="shared" si="5"/>
        <v/>
      </c>
      <c r="AD21" s="156"/>
      <c r="AE21" s="156"/>
      <c r="AF21" s="156"/>
      <c r="AG21" s="162"/>
      <c r="AH21" s="162"/>
      <c r="AI21" s="156"/>
      <c r="AJ21" s="156"/>
      <c r="AK21" s="41"/>
    </row>
    <row r="22" spans="1:37" ht="15" customHeight="1" x14ac:dyDescent="0.25">
      <c r="A22" s="4"/>
      <c r="B22" s="21">
        <f t="shared" si="1"/>
        <v>13</v>
      </c>
      <c r="C22" s="57"/>
      <c r="D22" s="64" t="s">
        <v>177</v>
      </c>
      <c r="E22" s="55"/>
      <c r="F22" s="200"/>
      <c r="G22" s="138" t="str">
        <f>IF(COUNT(E22:$E$59)=0,"end",IF(NOT(AND(ISNUMBER(E22),ISNUMBER(F22))),"",IF(F22&lt;0.01,"",ROUND(E22,2)/ROUNDDOWN(F22,2))))</f>
        <v>end</v>
      </c>
      <c r="H22" s="18" t="str">
        <f t="shared" si="6"/>
        <v/>
      </c>
      <c r="I22" s="7"/>
      <c r="J22" s="4"/>
      <c r="K22" s="24" t="str">
        <f>IF(OR(ISNUMBER(E22),ISNUMBER(F22)),IF(D22="Yes",HeatedFloorMin,Results!$R$18),"")</f>
        <v/>
      </c>
      <c r="L22" s="24" t="str">
        <f t="shared" si="2"/>
        <v/>
      </c>
      <c r="M22" s="24"/>
      <c r="N22" s="13"/>
      <c r="O22" s="48" t="s">
        <v>216</v>
      </c>
      <c r="P22" s="49">
        <f>GlazingArea</f>
        <v>0</v>
      </c>
      <c r="Q22" s="34">
        <f>Results!J23</f>
        <v>0</v>
      </c>
      <c r="R22" s="109">
        <f>Results!J34</f>
        <v>0</v>
      </c>
      <c r="S22" s="7"/>
      <c r="T22" s="26"/>
      <c r="U22" s="40"/>
      <c r="V22" s="156"/>
      <c r="W22" s="159"/>
      <c r="X22" s="162"/>
      <c r="Y22" s="156"/>
      <c r="Z22" s="156"/>
      <c r="AA22" s="26" t="str">
        <f t="shared" si="3"/>
        <v>No</v>
      </c>
      <c r="AB22" s="139" t="str">
        <f t="shared" si="4"/>
        <v/>
      </c>
      <c r="AC22" s="139" t="str">
        <f t="shared" si="5"/>
        <v/>
      </c>
      <c r="AD22" s="156"/>
      <c r="AE22" s="156"/>
      <c r="AF22" s="156"/>
      <c r="AG22" s="162"/>
      <c r="AH22" s="162"/>
      <c r="AI22" s="156"/>
      <c r="AJ22" s="156"/>
      <c r="AK22" s="41"/>
    </row>
    <row r="23" spans="1:37" ht="15" customHeight="1" x14ac:dyDescent="0.25">
      <c r="A23" s="4"/>
      <c r="B23" s="21">
        <f t="shared" si="1"/>
        <v>14</v>
      </c>
      <c r="C23" s="57"/>
      <c r="D23" s="64" t="s">
        <v>177</v>
      </c>
      <c r="E23" s="55"/>
      <c r="F23" s="200"/>
      <c r="G23" s="138" t="str">
        <f>IF(COUNT(E23:$E$59)=0,"end",IF(NOT(AND(ISNUMBER(E23),ISNUMBER(F23))),"",IF(F23&lt;0.01,"",ROUND(E23,2)/ROUNDDOWN(F23,2))))</f>
        <v>end</v>
      </c>
      <c r="H23" s="18" t="str">
        <f t="shared" si="6"/>
        <v/>
      </c>
      <c r="I23" s="7"/>
      <c r="J23" s="4"/>
      <c r="K23" s="24" t="str">
        <f>IF(OR(ISNUMBER(E23),ISNUMBER(F23)),IF(D23="Yes",HeatedFloorMin,Results!$R$18),"")</f>
        <v/>
      </c>
      <c r="L23" s="24" t="str">
        <f t="shared" si="2"/>
        <v/>
      </c>
      <c r="M23" s="24"/>
      <c r="N23" s="13"/>
      <c r="O23" s="52" t="s">
        <v>217</v>
      </c>
      <c r="P23" s="53">
        <f>DoorArea</f>
        <v>0</v>
      </c>
      <c r="Q23" s="34">
        <f>Results!J24</f>
        <v>0</v>
      </c>
      <c r="R23" s="109"/>
      <c r="S23" s="7"/>
      <c r="T23" s="26"/>
      <c r="U23" s="40"/>
      <c r="V23" s="156"/>
      <c r="W23" s="156"/>
      <c r="X23" s="156"/>
      <c r="Y23" s="156"/>
      <c r="Z23" s="156"/>
      <c r="AA23" s="26" t="str">
        <f t="shared" si="3"/>
        <v>No</v>
      </c>
      <c r="AB23" s="139" t="str">
        <f t="shared" si="4"/>
        <v/>
      </c>
      <c r="AC23" s="139" t="str">
        <f t="shared" si="5"/>
        <v/>
      </c>
      <c r="AD23" s="156"/>
      <c r="AE23" s="156"/>
      <c r="AF23" s="156"/>
      <c r="AG23" s="156"/>
      <c r="AH23" s="156"/>
      <c r="AI23" s="156"/>
      <c r="AJ23" s="156"/>
      <c r="AK23" s="41"/>
    </row>
    <row r="24" spans="1:37" ht="15" customHeight="1" x14ac:dyDescent="0.25">
      <c r="A24" s="4"/>
      <c r="B24" s="21">
        <f t="shared" si="1"/>
        <v>15</v>
      </c>
      <c r="C24" s="57"/>
      <c r="D24" s="64" t="s">
        <v>177</v>
      </c>
      <c r="E24" s="55"/>
      <c r="F24" s="200"/>
      <c r="G24" s="138" t="str">
        <f>IF(COUNT(E24:$E$59)=0,"end",IF(NOT(AND(ISNUMBER(E24),ISNUMBER(F24))),"",IF(F24&lt;0.01,"",ROUND(E24,2)/ROUNDDOWN(F24,2))))</f>
        <v>end</v>
      </c>
      <c r="H24" s="18" t="str">
        <f t="shared" si="6"/>
        <v/>
      </c>
      <c r="I24" s="7"/>
      <c r="J24" s="4"/>
      <c r="K24" s="24" t="str">
        <f>IF(OR(ISNUMBER(E24),ISNUMBER(F24)),IF(D24="Yes",HeatedFloorMin,Results!$R$18),"")</f>
        <v/>
      </c>
      <c r="L24" s="24" t="str">
        <f t="shared" si="2"/>
        <v/>
      </c>
      <c r="M24" s="24"/>
      <c r="N24" s="19"/>
      <c r="O24" s="28"/>
      <c r="P24" s="28"/>
      <c r="Q24" s="34"/>
      <c r="R24" s="69"/>
      <c r="S24" s="7"/>
      <c r="T24" s="26"/>
      <c r="U24" s="40"/>
      <c r="V24" s="159"/>
      <c r="W24" s="156"/>
      <c r="X24" s="156"/>
      <c r="Y24" s="156"/>
      <c r="Z24" s="156"/>
      <c r="AA24" s="26" t="str">
        <f t="shared" si="3"/>
        <v>No</v>
      </c>
      <c r="AB24" s="139" t="str">
        <f t="shared" si="4"/>
        <v/>
      </c>
      <c r="AC24" s="139" t="str">
        <f t="shared" si="5"/>
        <v/>
      </c>
      <c r="AD24" s="156"/>
      <c r="AE24" s="156"/>
      <c r="AF24" s="156"/>
      <c r="AG24" s="156"/>
      <c r="AH24" s="156"/>
      <c r="AI24" s="156"/>
      <c r="AJ24" s="156"/>
      <c r="AK24" s="41"/>
    </row>
    <row r="25" spans="1:37" ht="15" customHeight="1" x14ac:dyDescent="0.25">
      <c r="A25" s="4"/>
      <c r="B25" s="21">
        <f t="shared" si="1"/>
        <v>16</v>
      </c>
      <c r="C25" s="57"/>
      <c r="D25" s="64" t="s">
        <v>177</v>
      </c>
      <c r="E25" s="55"/>
      <c r="F25" s="200"/>
      <c r="G25" s="138" t="str">
        <f>IF(COUNT(E25:$E$59)=0,"end",IF(NOT(AND(ISNUMBER(E25),ISNUMBER(F25))),"",IF(F25&lt;0.01,"",ROUND(E25,2)/ROUNDDOWN(F25,2))))</f>
        <v>end</v>
      </c>
      <c r="H25" s="18" t="str">
        <f t="shared" si="6"/>
        <v/>
      </c>
      <c r="I25" s="7"/>
      <c r="J25" s="4"/>
      <c r="K25" s="24" t="str">
        <f>IF(OR(ISNUMBER(E25),ISNUMBER(F25)),IF(D25="Yes",HeatedFloorMin,Results!$R$18),"")</f>
        <v/>
      </c>
      <c r="L25" s="24" t="str">
        <f t="shared" si="2"/>
        <v/>
      </c>
      <c r="M25" s="24"/>
      <c r="N25" s="19"/>
      <c r="O25" s="35"/>
      <c r="P25" s="36" t="s">
        <v>78</v>
      </c>
      <c r="Q25" s="37">
        <f>Results!K25</f>
        <v>0</v>
      </c>
      <c r="R25" s="38">
        <f>Results!K35</f>
        <v>0</v>
      </c>
      <c r="S25" s="7"/>
      <c r="T25" s="26"/>
      <c r="U25" s="40"/>
      <c r="V25" s="156"/>
      <c r="W25" s="156"/>
      <c r="X25" s="156"/>
      <c r="Y25" s="156"/>
      <c r="Z25" s="156"/>
      <c r="AA25" s="26" t="str">
        <f t="shared" si="3"/>
        <v>No</v>
      </c>
      <c r="AB25" s="139" t="str">
        <f t="shared" si="4"/>
        <v/>
      </c>
      <c r="AC25" s="139" t="str">
        <f t="shared" si="5"/>
        <v/>
      </c>
      <c r="AD25" s="156"/>
      <c r="AE25" s="156"/>
      <c r="AF25" s="156"/>
      <c r="AG25" s="156"/>
      <c r="AH25" s="156"/>
      <c r="AI25" s="156"/>
      <c r="AJ25" s="156"/>
      <c r="AK25" s="41"/>
    </row>
    <row r="26" spans="1:37" ht="15" customHeight="1" x14ac:dyDescent="0.25">
      <c r="A26" s="4"/>
      <c r="B26" s="21">
        <f t="shared" si="1"/>
        <v>17</v>
      </c>
      <c r="C26" s="57"/>
      <c r="D26" s="64" t="s">
        <v>177</v>
      </c>
      <c r="E26" s="55"/>
      <c r="F26" s="200"/>
      <c r="G26" s="138" t="str">
        <f>IF(COUNT(E26:$E$59)=0,"end",IF(NOT(AND(ISNUMBER(E26),ISNUMBER(F26))),"",IF(F26&lt;0.01,"",ROUND(E26,2)/ROUNDDOWN(F26,2))))</f>
        <v>end</v>
      </c>
      <c r="H26" s="18" t="str">
        <f t="shared" si="6"/>
        <v/>
      </c>
      <c r="I26" s="7"/>
      <c r="J26" s="4"/>
      <c r="K26" s="24" t="str">
        <f>IF(OR(ISNUMBER(E26),ISNUMBER(F26)),IF(D26="Yes",HeatedFloorMin,Results!$R$18),"")</f>
        <v/>
      </c>
      <c r="L26" s="24" t="str">
        <f t="shared" si="2"/>
        <v/>
      </c>
      <c r="M26" s="24"/>
      <c r="N26" s="19"/>
      <c r="O26" s="7"/>
      <c r="P26" s="7"/>
      <c r="Q26" s="7"/>
      <c r="R26" s="8"/>
      <c r="S26" s="7"/>
      <c r="T26" s="26"/>
      <c r="U26" s="40"/>
      <c r="V26" s="156"/>
      <c r="W26" s="156"/>
      <c r="X26" s="156"/>
      <c r="Y26" s="156"/>
      <c r="Z26" s="156"/>
      <c r="AA26" s="26" t="str">
        <f t="shared" si="3"/>
        <v>No</v>
      </c>
      <c r="AB26" s="139" t="str">
        <f t="shared" si="4"/>
        <v/>
      </c>
      <c r="AC26" s="139" t="str">
        <f t="shared" si="5"/>
        <v/>
      </c>
      <c r="AD26" s="156"/>
      <c r="AE26" s="156"/>
      <c r="AF26" s="156"/>
      <c r="AG26" s="156"/>
      <c r="AH26" s="156"/>
      <c r="AI26" s="156"/>
      <c r="AJ26" s="156"/>
      <c r="AK26" s="41"/>
    </row>
    <row r="27" spans="1:37" ht="15" customHeight="1" x14ac:dyDescent="0.3">
      <c r="A27" s="4"/>
      <c r="B27" s="21">
        <f t="shared" si="1"/>
        <v>18</v>
      </c>
      <c r="C27" s="57"/>
      <c r="D27" s="64" t="s">
        <v>177</v>
      </c>
      <c r="E27" s="55"/>
      <c r="F27" s="200"/>
      <c r="G27" s="138" t="str">
        <f>IF(COUNT(E27:$E$59)=0,"end",IF(NOT(AND(ISNUMBER(E27),ISNUMBER(F27))),"",IF(F27&lt;0.01,"",ROUND(E27,2)/ROUNDDOWN(F27,2))))</f>
        <v>end</v>
      </c>
      <c r="H27" s="18" t="str">
        <f t="shared" si="6"/>
        <v/>
      </c>
      <c r="I27" s="7"/>
      <c r="J27" s="4"/>
      <c r="K27" s="24" t="str">
        <f>IF(OR(ISNUMBER(E27),ISNUMBER(F27)),IF(D27="Yes",HeatedFloorMin,Results!$R$18),"")</f>
        <v/>
      </c>
      <c r="L27" s="24" t="str">
        <f t="shared" si="2"/>
        <v/>
      </c>
      <c r="M27" s="24"/>
      <c r="N27" s="19"/>
      <c r="O27" s="17" t="str">
        <f>Results!E38</f>
        <v>Comparison of proposed building against the reference building</v>
      </c>
      <c r="P27" s="7"/>
      <c r="Q27" s="7"/>
      <c r="R27" s="3" t="str">
        <f>Results!K38</f>
        <v>PASS</v>
      </c>
      <c r="S27" s="7"/>
      <c r="T27" s="26"/>
      <c r="U27" s="40"/>
      <c r="V27" s="156"/>
      <c r="W27" s="156"/>
      <c r="X27" s="156"/>
      <c r="Y27" s="156"/>
      <c r="Z27" s="156"/>
      <c r="AA27" s="26" t="str">
        <f t="shared" si="3"/>
        <v>No</v>
      </c>
      <c r="AB27" s="139" t="str">
        <f t="shared" si="4"/>
        <v/>
      </c>
      <c r="AC27" s="139" t="str">
        <f t="shared" si="5"/>
        <v/>
      </c>
      <c r="AD27" s="156"/>
      <c r="AE27" s="156"/>
      <c r="AF27" s="156"/>
      <c r="AG27" s="156"/>
      <c r="AH27" s="156"/>
      <c r="AI27" s="156"/>
      <c r="AJ27" s="156"/>
    </row>
    <row r="28" spans="1:37" ht="15" customHeight="1" thickBot="1" x14ac:dyDescent="0.3">
      <c r="A28" s="4"/>
      <c r="B28" s="21">
        <f t="shared" si="1"/>
        <v>19</v>
      </c>
      <c r="C28" s="57"/>
      <c r="D28" s="64" t="s">
        <v>177</v>
      </c>
      <c r="E28" s="55"/>
      <c r="F28" s="200"/>
      <c r="G28" s="138" t="str">
        <f>IF(COUNT(E28:$E$59)=0,"end",IF(NOT(AND(ISNUMBER(E28),ISNUMBER(F28))),"",IF(F28&lt;0.01,"",ROUND(E28,2)/ROUNDDOWN(F28,2))))</f>
        <v>end</v>
      </c>
      <c r="H28" s="18" t="str">
        <f t="shared" si="6"/>
        <v/>
      </c>
      <c r="I28" s="7"/>
      <c r="J28" s="4"/>
      <c r="K28" s="24" t="str">
        <f>IF(OR(ISNUMBER(E28),ISNUMBER(F28)),IF(D28="Yes",HeatedFloorMin,Results!$R$18),"")</f>
        <v/>
      </c>
      <c r="L28" s="24" t="str">
        <f t="shared" si="2"/>
        <v/>
      </c>
      <c r="M28" s="24"/>
      <c r="N28" s="19"/>
      <c r="O28" s="7"/>
      <c r="P28" s="7"/>
      <c r="Q28" s="7"/>
      <c r="R28" s="8"/>
      <c r="S28" s="7"/>
      <c r="T28" s="24"/>
      <c r="U28" s="24"/>
      <c r="V28" s="156"/>
      <c r="W28" s="156"/>
      <c r="X28" s="156"/>
      <c r="Y28" s="156"/>
      <c r="Z28" s="156"/>
      <c r="AA28" s="26" t="str">
        <f t="shared" si="3"/>
        <v>No</v>
      </c>
      <c r="AB28" s="139" t="str">
        <f t="shared" si="4"/>
        <v/>
      </c>
      <c r="AC28" s="139" t="str">
        <f t="shared" si="5"/>
        <v/>
      </c>
      <c r="AD28" s="156"/>
      <c r="AE28" s="156"/>
      <c r="AF28" s="156"/>
      <c r="AG28" s="156"/>
      <c r="AH28" s="156"/>
      <c r="AI28" s="156"/>
      <c r="AJ28" s="156"/>
    </row>
    <row r="29" spans="1:37" ht="15" customHeight="1" thickBot="1" x14ac:dyDescent="0.3">
      <c r="A29" s="4"/>
      <c r="B29" s="21">
        <f t="shared" si="1"/>
        <v>20</v>
      </c>
      <c r="C29" s="57"/>
      <c r="D29" s="64" t="s">
        <v>177</v>
      </c>
      <c r="E29" s="55"/>
      <c r="F29" s="200"/>
      <c r="G29" s="138" t="str">
        <f>IF(COUNT(E29:$E$59)=0,"end",IF(NOT(AND(ISNUMBER(E29),ISNUMBER(F29))),"",IF(F29&lt;0.01,"",ROUND(E29,2)/ROUNDDOWN(F29,2))))</f>
        <v>end</v>
      </c>
      <c r="H29" s="18" t="str">
        <f t="shared" si="6"/>
        <v/>
      </c>
      <c r="I29" s="7"/>
      <c r="J29" s="4"/>
      <c r="K29" s="24" t="str">
        <f>IF(OR(ISNUMBER(E29),ISNUMBER(F29)),IF(D29="Yes",HeatedFloorMin,Results!$R$18),"")</f>
        <v/>
      </c>
      <c r="L29" s="24" t="str">
        <f t="shared" si="2"/>
        <v/>
      </c>
      <c r="M29" s="24"/>
      <c r="N29" s="19"/>
      <c r="O29" s="7" t="s">
        <v>79</v>
      </c>
      <c r="P29" s="77">
        <f>Results!P12</f>
        <v>0</v>
      </c>
      <c r="Q29" s="7"/>
      <c r="R29" s="8"/>
      <c r="S29" s="7"/>
      <c r="T29" s="24"/>
      <c r="U29" s="24"/>
      <c r="V29" s="156"/>
      <c r="W29" s="156"/>
      <c r="X29" s="156"/>
      <c r="Y29" s="156"/>
      <c r="Z29" s="156"/>
      <c r="AA29" s="26" t="str">
        <f t="shared" si="3"/>
        <v>No</v>
      </c>
      <c r="AB29" s="139" t="str">
        <f t="shared" si="4"/>
        <v/>
      </c>
      <c r="AC29" s="139" t="str">
        <f t="shared" si="5"/>
        <v/>
      </c>
      <c r="AD29" s="156"/>
      <c r="AE29" s="156"/>
      <c r="AF29" s="156"/>
      <c r="AG29" s="156"/>
      <c r="AH29" s="156"/>
      <c r="AI29" s="156"/>
      <c r="AJ29" s="156"/>
    </row>
    <row r="30" spans="1:37" ht="15" customHeight="1" x14ac:dyDescent="0.25">
      <c r="A30" s="4"/>
      <c r="B30" s="21">
        <f t="shared" si="1"/>
        <v>21</v>
      </c>
      <c r="C30" s="57"/>
      <c r="D30" s="64" t="s">
        <v>177</v>
      </c>
      <c r="E30" s="55"/>
      <c r="F30" s="200"/>
      <c r="G30" s="138" t="str">
        <f>IF(COUNT(E30:$E$59)=0,"end",IF(NOT(AND(ISNUMBER(E30),ISNUMBER(F30))),"",IF(F30&lt;0.01,"",ROUND(E30,2)/ROUNDDOWN(F30,2))))</f>
        <v>end</v>
      </c>
      <c r="H30" s="18" t="str">
        <f t="shared" si="6"/>
        <v/>
      </c>
      <c r="I30" s="7"/>
      <c r="J30" s="4"/>
      <c r="K30" s="24" t="str">
        <f>IF(OR(ISNUMBER(E30),ISNUMBER(F30)),IF(D30="Yes",HeatedFloorMin,Results!$R$18),"")</f>
        <v/>
      </c>
      <c r="L30" s="24" t="str">
        <f t="shared" si="2"/>
        <v/>
      </c>
      <c r="M30" s="24"/>
      <c r="N30" s="19"/>
      <c r="O30" s="99"/>
      <c r="P30" s="99"/>
      <c r="Q30" s="100"/>
      <c r="R30" s="101"/>
      <c r="S30" s="7"/>
      <c r="T30" s="24"/>
      <c r="U30" s="24"/>
      <c r="V30" s="156"/>
      <c r="W30" s="156"/>
      <c r="X30" s="156"/>
      <c r="Y30" s="156"/>
      <c r="Z30" s="156"/>
      <c r="AA30" s="26" t="str">
        <f t="shared" si="3"/>
        <v>No</v>
      </c>
      <c r="AB30" s="139" t="str">
        <f t="shared" si="4"/>
        <v/>
      </c>
      <c r="AC30" s="139" t="str">
        <f t="shared" si="5"/>
        <v/>
      </c>
      <c r="AD30" s="156"/>
      <c r="AE30" s="156"/>
      <c r="AF30" s="156"/>
      <c r="AG30" s="156"/>
      <c r="AH30" s="156"/>
      <c r="AI30" s="156"/>
      <c r="AJ30" s="156"/>
    </row>
    <row r="31" spans="1:37" ht="15" customHeight="1" x14ac:dyDescent="0.25">
      <c r="A31" s="4"/>
      <c r="B31" s="21">
        <f t="shared" si="1"/>
        <v>22</v>
      </c>
      <c r="C31" s="57"/>
      <c r="D31" s="64" t="s">
        <v>177</v>
      </c>
      <c r="E31" s="55"/>
      <c r="F31" s="200"/>
      <c r="G31" s="138" t="str">
        <f>IF(COUNT(E31:$E$59)=0,"end",IF(NOT(AND(ISNUMBER(E31),ISNUMBER(F31))),"",IF(F31&lt;0.01,"",ROUND(E31,2)/ROUNDDOWN(F31,2))))</f>
        <v>end</v>
      </c>
      <c r="H31" s="18" t="str">
        <f t="shared" si="6"/>
        <v/>
      </c>
      <c r="I31" s="7"/>
      <c r="J31" s="4"/>
      <c r="K31" s="24" t="str">
        <f>IF(OR(ISNUMBER(E31),ISNUMBER(F31)),IF(D31="Yes",HeatedFloorMin,Results!$R$18),"")</f>
        <v/>
      </c>
      <c r="L31" s="24" t="str">
        <f t="shared" si="2"/>
        <v/>
      </c>
      <c r="M31" s="24"/>
      <c r="N31" s="152">
        <f>COUNTIF(H10:H59,"R-value too small")</f>
        <v>0</v>
      </c>
      <c r="O31" s="17" t="str">
        <f>IF(N31=0,"","There are some R-values that are too small on this page")</f>
        <v/>
      </c>
      <c r="P31" s="7"/>
      <c r="Q31" s="7"/>
      <c r="R31" s="8"/>
      <c r="S31" s="7"/>
      <c r="T31" s="24"/>
      <c r="U31" s="24"/>
      <c r="V31" s="156"/>
      <c r="W31" s="156"/>
      <c r="X31" s="156"/>
      <c r="Y31" s="156"/>
      <c r="Z31" s="156"/>
      <c r="AA31" s="26" t="str">
        <f t="shared" si="3"/>
        <v>No</v>
      </c>
      <c r="AB31" s="139" t="str">
        <f t="shared" si="4"/>
        <v/>
      </c>
      <c r="AC31" s="139" t="str">
        <f t="shared" si="5"/>
        <v/>
      </c>
      <c r="AD31" s="156"/>
      <c r="AE31" s="156"/>
      <c r="AF31" s="156"/>
      <c r="AG31" s="156"/>
      <c r="AH31" s="156"/>
      <c r="AI31" s="156"/>
      <c r="AJ31" s="156"/>
    </row>
    <row r="32" spans="1:37" ht="15" customHeight="1" x14ac:dyDescent="0.25">
      <c r="A32" s="4"/>
      <c r="B32" s="21">
        <f t="shared" si="1"/>
        <v>23</v>
      </c>
      <c r="C32" s="57"/>
      <c r="D32" s="64" t="s">
        <v>177</v>
      </c>
      <c r="E32" s="55"/>
      <c r="F32" s="200"/>
      <c r="G32" s="138" t="str">
        <f>IF(COUNT(E32:$E$59)=0,"end",IF(NOT(AND(ISNUMBER(E32),ISNUMBER(F32))),"",IF(F32&lt;0.01,"",ROUND(E32,2)/ROUNDDOWN(F32,2))))</f>
        <v>end</v>
      </c>
      <c r="H32" s="18" t="str">
        <f t="shared" si="6"/>
        <v/>
      </c>
      <c r="I32" s="7"/>
      <c r="J32" s="4"/>
      <c r="K32" s="24" t="str">
        <f>IF(OR(ISNUMBER(E32),ISNUMBER(F32)),IF(D32="Yes",HeatedFloorMin,Results!$R$18),"")</f>
        <v/>
      </c>
      <c r="L32" s="24" t="str">
        <f t="shared" si="2"/>
        <v/>
      </c>
      <c r="M32" s="24"/>
      <c r="N32" s="152">
        <f>COUNTIF(H10:H59,"R-value required")</f>
        <v>0</v>
      </c>
      <c r="O32" s="17" t="str">
        <f>IF(N32=0,"","There are some missing R-values on this page")</f>
        <v/>
      </c>
      <c r="P32" s="7"/>
      <c r="Q32" s="7"/>
      <c r="R32" s="8"/>
      <c r="S32" s="7"/>
      <c r="T32" s="24"/>
      <c r="U32" s="24"/>
      <c r="V32" s="156"/>
      <c r="W32" s="156"/>
      <c r="X32" s="156"/>
      <c r="Y32" s="156"/>
      <c r="Z32" s="156"/>
      <c r="AA32" s="26" t="str">
        <f t="shared" si="3"/>
        <v>No</v>
      </c>
      <c r="AB32" s="139" t="str">
        <f t="shared" si="4"/>
        <v/>
      </c>
      <c r="AC32" s="139" t="str">
        <f t="shared" si="5"/>
        <v/>
      </c>
      <c r="AD32" s="156"/>
      <c r="AE32" s="156"/>
      <c r="AF32" s="156"/>
      <c r="AG32" s="156"/>
      <c r="AH32" s="156"/>
      <c r="AI32" s="156"/>
      <c r="AJ32" s="156"/>
    </row>
    <row r="33" spans="1:36" ht="15" customHeight="1" x14ac:dyDescent="0.25">
      <c r="A33" s="4"/>
      <c r="B33" s="21">
        <f t="shared" si="1"/>
        <v>24</v>
      </c>
      <c r="C33" s="57"/>
      <c r="D33" s="64" t="s">
        <v>177</v>
      </c>
      <c r="E33" s="55"/>
      <c r="F33" s="200"/>
      <c r="G33" s="138" t="str">
        <f>IF(COUNT(E33:$E$59)=0,"end",IF(NOT(AND(ISNUMBER(E33),ISNUMBER(F33))),"",IF(F33&lt;0.01,"",ROUND(E33,2)/ROUNDDOWN(F33,2))))</f>
        <v>end</v>
      </c>
      <c r="H33" s="18" t="str">
        <f t="shared" si="6"/>
        <v/>
      </c>
      <c r="I33" s="7"/>
      <c r="J33" s="4"/>
      <c r="K33" s="24" t="str">
        <f>IF(OR(ISNUMBER(E33),ISNUMBER(F33)),IF(D33="Yes",HeatedFloorMin,Results!$R$18),"")</f>
        <v/>
      </c>
      <c r="L33" s="24" t="str">
        <f t="shared" si="2"/>
        <v/>
      </c>
      <c r="M33" s="24"/>
      <c r="N33" s="19"/>
      <c r="O33" s="7"/>
      <c r="P33" s="7"/>
      <c r="Q33" s="7"/>
      <c r="R33" s="8"/>
      <c r="S33" s="7"/>
      <c r="T33" s="24"/>
      <c r="U33" s="24"/>
      <c r="V33" s="156"/>
      <c r="W33" s="156"/>
      <c r="X33" s="156"/>
      <c r="Y33" s="156"/>
      <c r="Z33" s="156"/>
      <c r="AA33" s="26" t="str">
        <f t="shared" si="3"/>
        <v>No</v>
      </c>
      <c r="AB33" s="139" t="str">
        <f t="shared" si="4"/>
        <v/>
      </c>
      <c r="AC33" s="139" t="str">
        <f t="shared" si="5"/>
        <v/>
      </c>
      <c r="AD33" s="156"/>
      <c r="AE33" s="156"/>
      <c r="AF33" s="156"/>
      <c r="AG33" s="156"/>
      <c r="AH33" s="156"/>
      <c r="AI33" s="156"/>
      <c r="AJ33" s="156"/>
    </row>
    <row r="34" spans="1:36" ht="15" customHeight="1" x14ac:dyDescent="0.25">
      <c r="A34" s="4"/>
      <c r="B34" s="21">
        <f t="shared" si="1"/>
        <v>25</v>
      </c>
      <c r="C34" s="57"/>
      <c r="D34" s="64" t="s">
        <v>177</v>
      </c>
      <c r="E34" s="55"/>
      <c r="F34" s="200"/>
      <c r="G34" s="138" t="str">
        <f>IF(COUNT(E34:$E$59)=0,"end",IF(NOT(AND(ISNUMBER(E34),ISNUMBER(F34))),"",IF(F34&lt;0.01,"",ROUND(E34,2)/ROUNDDOWN(F34,2))))</f>
        <v>end</v>
      </c>
      <c r="H34" s="18" t="str">
        <f t="shared" si="6"/>
        <v/>
      </c>
      <c r="I34" s="7"/>
      <c r="J34" s="4"/>
      <c r="K34" s="24" t="str">
        <f>IF(OR(ISNUMBER(E34),ISNUMBER(F34)),IF(D34="Yes",HeatedFloorMin,Results!$R$18),"")</f>
        <v/>
      </c>
      <c r="L34" s="24" t="str">
        <f t="shared" si="2"/>
        <v/>
      </c>
      <c r="M34" s="24"/>
      <c r="N34" s="19"/>
      <c r="O34" s="7"/>
      <c r="P34" s="7"/>
      <c r="Q34" s="7"/>
      <c r="R34" s="8"/>
      <c r="S34" s="7"/>
      <c r="T34" s="24"/>
      <c r="U34" s="24"/>
      <c r="V34" s="156"/>
      <c r="W34" s="156"/>
      <c r="X34" s="162"/>
      <c r="Y34" s="156"/>
      <c r="Z34" s="156"/>
      <c r="AA34" s="26" t="str">
        <f t="shared" si="3"/>
        <v>No</v>
      </c>
      <c r="AB34" s="139" t="str">
        <f t="shared" si="4"/>
        <v/>
      </c>
      <c r="AC34" s="139" t="str">
        <f t="shared" si="5"/>
        <v/>
      </c>
      <c r="AD34" s="156"/>
      <c r="AE34" s="156"/>
      <c r="AF34" s="156"/>
      <c r="AG34" s="156"/>
      <c r="AH34" s="156"/>
      <c r="AI34" s="156"/>
      <c r="AJ34" s="156"/>
    </row>
    <row r="35" spans="1:36" ht="15" customHeight="1" x14ac:dyDescent="0.25">
      <c r="A35" s="4"/>
      <c r="B35" s="21">
        <f t="shared" si="1"/>
        <v>26</v>
      </c>
      <c r="C35" s="57"/>
      <c r="D35" s="64" t="s">
        <v>177</v>
      </c>
      <c r="E35" s="55"/>
      <c r="F35" s="200"/>
      <c r="G35" s="138" t="str">
        <f>IF(COUNT(E35:$E$59)=0,"end",IF(NOT(AND(ISNUMBER(E35),ISNUMBER(F35))),"",IF(F35&lt;0.01,"",ROUND(E35,2)/ROUNDDOWN(F35,2))))</f>
        <v>end</v>
      </c>
      <c r="H35" s="18" t="str">
        <f t="shared" si="6"/>
        <v/>
      </c>
      <c r="I35" s="7"/>
      <c r="J35" s="4"/>
      <c r="K35" s="24" t="str">
        <f>IF(OR(ISNUMBER(E35),ISNUMBER(F35)),IF(D35="Yes",HeatedFloorMin,Results!$R$18),"")</f>
        <v/>
      </c>
      <c r="L35" s="24" t="str">
        <f t="shared" si="2"/>
        <v/>
      </c>
      <c r="M35" s="24"/>
      <c r="N35" s="6"/>
      <c r="O35" s="4"/>
      <c r="P35" s="4"/>
      <c r="Q35" s="4"/>
      <c r="R35" s="5"/>
      <c r="S35" s="4"/>
      <c r="T35" s="24"/>
      <c r="U35" s="24"/>
      <c r="V35" s="156"/>
      <c r="W35" s="156"/>
      <c r="X35" s="162"/>
      <c r="Y35" s="156"/>
      <c r="Z35" s="156"/>
      <c r="AA35" s="26" t="str">
        <f t="shared" si="3"/>
        <v>No</v>
      </c>
      <c r="AB35" s="139" t="str">
        <f t="shared" si="4"/>
        <v/>
      </c>
      <c r="AC35" s="139" t="str">
        <f t="shared" si="5"/>
        <v/>
      </c>
      <c r="AD35" s="156"/>
      <c r="AE35" s="156"/>
      <c r="AF35" s="156"/>
      <c r="AG35" s="156"/>
      <c r="AH35" s="156"/>
      <c r="AI35" s="156"/>
      <c r="AJ35" s="156"/>
    </row>
    <row r="36" spans="1:36" ht="15" customHeight="1" x14ac:dyDescent="0.25">
      <c r="A36" s="4"/>
      <c r="B36" s="21">
        <f t="shared" si="1"/>
        <v>27</v>
      </c>
      <c r="C36" s="57"/>
      <c r="D36" s="64" t="s">
        <v>177</v>
      </c>
      <c r="E36" s="55"/>
      <c r="F36" s="200"/>
      <c r="G36" s="138" t="str">
        <f>IF(COUNT(E36:$E$59)=0,"end",IF(NOT(AND(ISNUMBER(E36),ISNUMBER(F36))),"",IF(F36&lt;0.01,"",ROUND(E36,2)/ROUNDDOWN(F36,2))))</f>
        <v>end</v>
      </c>
      <c r="H36" s="18" t="str">
        <f t="shared" si="6"/>
        <v/>
      </c>
      <c r="I36" s="7"/>
      <c r="J36" s="4"/>
      <c r="K36" s="24" t="str">
        <f>IF(OR(ISNUMBER(E36),ISNUMBER(F36)),IF(D36="Yes",HeatedFloorMin,Results!$R$18),"")</f>
        <v/>
      </c>
      <c r="L36" s="24" t="str">
        <f t="shared" si="2"/>
        <v/>
      </c>
      <c r="M36" s="24"/>
      <c r="N36" s="6"/>
      <c r="O36" s="4"/>
      <c r="P36" s="4"/>
      <c r="Q36" s="4"/>
      <c r="R36" s="5"/>
      <c r="S36" s="4"/>
      <c r="T36" s="24"/>
      <c r="U36" s="24"/>
      <c r="V36" s="156"/>
      <c r="W36" s="156"/>
      <c r="X36" s="162"/>
      <c r="Y36" s="156"/>
      <c r="Z36" s="156"/>
      <c r="AA36" s="26" t="str">
        <f t="shared" si="3"/>
        <v>No</v>
      </c>
      <c r="AB36" s="139" t="str">
        <f t="shared" si="4"/>
        <v/>
      </c>
      <c r="AC36" s="139" t="str">
        <f t="shared" si="5"/>
        <v/>
      </c>
      <c r="AD36" s="156"/>
      <c r="AE36" s="156"/>
      <c r="AF36" s="156"/>
      <c r="AG36" s="156"/>
      <c r="AH36" s="156"/>
      <c r="AI36" s="156"/>
      <c r="AJ36" s="156"/>
    </row>
    <row r="37" spans="1:36" ht="15" customHeight="1" x14ac:dyDescent="0.25">
      <c r="A37" s="4"/>
      <c r="B37" s="21">
        <f t="shared" si="1"/>
        <v>28</v>
      </c>
      <c r="C37" s="57"/>
      <c r="D37" s="64" t="s">
        <v>177</v>
      </c>
      <c r="E37" s="55"/>
      <c r="F37" s="200"/>
      <c r="G37" s="138" t="str">
        <f>IF(COUNT(E37:$E$59)=0,"end",IF(NOT(AND(ISNUMBER(E37),ISNUMBER(F37))),"",IF(F37&lt;0.01,"",ROUND(E37,2)/ROUNDDOWN(F37,2))))</f>
        <v>end</v>
      </c>
      <c r="H37" s="18" t="str">
        <f t="shared" si="6"/>
        <v/>
      </c>
      <c r="I37" s="7"/>
      <c r="J37" s="4"/>
      <c r="K37" s="24" t="str">
        <f>IF(OR(ISNUMBER(E37),ISNUMBER(F37)),IF(D37="Yes",HeatedFloorMin,Results!$R$18),"")</f>
        <v/>
      </c>
      <c r="L37" s="24" t="str">
        <f t="shared" si="2"/>
        <v/>
      </c>
      <c r="M37" s="24"/>
      <c r="N37" s="6"/>
      <c r="O37" s="4"/>
      <c r="P37" s="4"/>
      <c r="Q37" s="4"/>
      <c r="R37" s="5"/>
      <c r="S37" s="4"/>
      <c r="T37" s="24"/>
      <c r="U37" s="24"/>
      <c r="V37" s="156"/>
      <c r="W37" s="156"/>
      <c r="X37" s="162"/>
      <c r="Y37" s="156"/>
      <c r="Z37" s="156"/>
      <c r="AA37" s="26" t="str">
        <f t="shared" si="3"/>
        <v>No</v>
      </c>
      <c r="AB37" s="139" t="str">
        <f t="shared" si="4"/>
        <v/>
      </c>
      <c r="AC37" s="139" t="str">
        <f t="shared" si="5"/>
        <v/>
      </c>
      <c r="AD37" s="156"/>
      <c r="AE37" s="156"/>
      <c r="AF37" s="156"/>
      <c r="AG37" s="156"/>
      <c r="AH37" s="156"/>
      <c r="AI37" s="156"/>
      <c r="AJ37" s="156"/>
    </row>
    <row r="38" spans="1:36" ht="15" customHeight="1" x14ac:dyDescent="0.25">
      <c r="A38" s="4"/>
      <c r="B38" s="21">
        <f t="shared" si="1"/>
        <v>29</v>
      </c>
      <c r="C38" s="57"/>
      <c r="D38" s="64" t="s">
        <v>177</v>
      </c>
      <c r="E38" s="55"/>
      <c r="F38" s="200"/>
      <c r="G38" s="138" t="str">
        <f>IF(COUNT(E38:$E$59)=0,"end",IF(NOT(AND(ISNUMBER(E38),ISNUMBER(F38))),"",IF(F38&lt;0.01,"",ROUND(E38,2)/ROUNDDOWN(F38,2))))</f>
        <v>end</v>
      </c>
      <c r="H38" s="18" t="str">
        <f t="shared" si="6"/>
        <v/>
      </c>
      <c r="I38" s="7"/>
      <c r="J38" s="4"/>
      <c r="K38" s="24" t="str">
        <f>IF(OR(ISNUMBER(E38),ISNUMBER(F38)),IF(D38="Yes",HeatedFloorMin,Results!$R$18),"")</f>
        <v/>
      </c>
      <c r="L38" s="24" t="str">
        <f t="shared" si="2"/>
        <v/>
      </c>
      <c r="M38" s="24"/>
      <c r="N38" s="6"/>
      <c r="O38" s="4"/>
      <c r="P38" s="4"/>
      <c r="Q38" s="4"/>
      <c r="R38" s="5"/>
      <c r="S38" s="4"/>
      <c r="T38" s="24"/>
      <c r="U38" s="24"/>
      <c r="V38" s="156"/>
      <c r="W38" s="156"/>
      <c r="X38" s="162"/>
      <c r="Y38" s="156"/>
      <c r="Z38" s="156"/>
      <c r="AA38" s="26" t="str">
        <f t="shared" si="3"/>
        <v>No</v>
      </c>
      <c r="AB38" s="139" t="str">
        <f t="shared" si="4"/>
        <v/>
      </c>
      <c r="AC38" s="139" t="str">
        <f t="shared" si="5"/>
        <v/>
      </c>
      <c r="AD38" s="156"/>
      <c r="AE38" s="156"/>
      <c r="AF38" s="156"/>
      <c r="AG38" s="156"/>
      <c r="AH38" s="156"/>
      <c r="AI38" s="156"/>
      <c r="AJ38" s="156"/>
    </row>
    <row r="39" spans="1:36" ht="15" customHeight="1" x14ac:dyDescent="0.25">
      <c r="A39" s="4"/>
      <c r="B39" s="21">
        <f t="shared" si="1"/>
        <v>30</v>
      </c>
      <c r="C39" s="57"/>
      <c r="D39" s="64" t="s">
        <v>177</v>
      </c>
      <c r="E39" s="55"/>
      <c r="F39" s="200"/>
      <c r="G39" s="138" t="str">
        <f>IF(COUNT(E39:$E$59)=0,"end",IF(NOT(AND(ISNUMBER(E39),ISNUMBER(F39))),"",IF(F39&lt;0.01,"",ROUND(E39,2)/ROUNDDOWN(F39,2))))</f>
        <v>end</v>
      </c>
      <c r="H39" s="18" t="str">
        <f t="shared" si="6"/>
        <v/>
      </c>
      <c r="I39" s="7"/>
      <c r="J39" s="4"/>
      <c r="K39" s="24" t="str">
        <f>IF(OR(ISNUMBER(E39),ISNUMBER(F39)),IF(D39="Yes",HeatedFloorMin,Results!$R$18),"")</f>
        <v/>
      </c>
      <c r="L39" s="24" t="str">
        <f t="shared" si="2"/>
        <v/>
      </c>
      <c r="M39" s="24"/>
      <c r="N39" s="6"/>
      <c r="O39" s="4"/>
      <c r="P39" s="4"/>
      <c r="Q39" s="4"/>
      <c r="R39" s="5"/>
      <c r="S39" s="4"/>
      <c r="T39" s="24"/>
      <c r="U39" s="24"/>
      <c r="V39" s="156"/>
      <c r="W39" s="156"/>
      <c r="X39" s="162"/>
      <c r="Y39" s="156"/>
      <c r="Z39" s="156"/>
      <c r="AA39" s="26" t="str">
        <f t="shared" si="3"/>
        <v>No</v>
      </c>
      <c r="AB39" s="139" t="str">
        <f t="shared" si="4"/>
        <v/>
      </c>
      <c r="AC39" s="139" t="str">
        <f t="shared" si="5"/>
        <v/>
      </c>
      <c r="AD39" s="156"/>
      <c r="AE39" s="156"/>
      <c r="AF39" s="156"/>
      <c r="AG39" s="156"/>
      <c r="AH39" s="156"/>
      <c r="AI39" s="156"/>
      <c r="AJ39" s="156"/>
    </row>
    <row r="40" spans="1:36" ht="15" customHeight="1" x14ac:dyDescent="0.25">
      <c r="A40" s="4"/>
      <c r="B40" s="21">
        <f t="shared" si="1"/>
        <v>31</v>
      </c>
      <c r="C40" s="57"/>
      <c r="D40" s="64" t="s">
        <v>177</v>
      </c>
      <c r="E40" s="55"/>
      <c r="F40" s="200"/>
      <c r="G40" s="138" t="str">
        <f>IF(COUNT(E40:$E$59)=0,"end",IF(NOT(AND(ISNUMBER(E40),ISNUMBER(F40))),"",IF(F40&lt;0.01,"",ROUND(E40,2)/ROUNDDOWN(F40,2))))</f>
        <v>end</v>
      </c>
      <c r="H40" s="18" t="str">
        <f t="shared" si="6"/>
        <v/>
      </c>
      <c r="I40" s="7"/>
      <c r="J40" s="4"/>
      <c r="K40" s="24" t="str">
        <f>IF(OR(ISNUMBER(E40),ISNUMBER(F40)),IF(D40="Yes",HeatedFloorMin,Results!$R$18),"")</f>
        <v/>
      </c>
      <c r="L40" s="24" t="str">
        <f t="shared" si="2"/>
        <v/>
      </c>
      <c r="M40" s="24"/>
      <c r="N40" s="6"/>
      <c r="O40" s="4"/>
      <c r="P40" s="4"/>
      <c r="Q40" s="4"/>
      <c r="R40" s="5"/>
      <c r="S40" s="4"/>
      <c r="T40" s="24"/>
      <c r="U40" s="24"/>
      <c r="V40" s="156"/>
      <c r="W40" s="156"/>
      <c r="X40" s="162"/>
      <c r="Y40" s="156"/>
      <c r="Z40" s="156"/>
      <c r="AA40" s="26" t="str">
        <f t="shared" si="3"/>
        <v>No</v>
      </c>
      <c r="AB40" s="139" t="str">
        <f t="shared" si="4"/>
        <v/>
      </c>
      <c r="AC40" s="139" t="str">
        <f t="shared" si="5"/>
        <v/>
      </c>
      <c r="AD40" s="156"/>
      <c r="AE40" s="156"/>
      <c r="AF40" s="156"/>
      <c r="AG40" s="156"/>
      <c r="AH40" s="156"/>
      <c r="AI40" s="156"/>
      <c r="AJ40" s="156"/>
    </row>
    <row r="41" spans="1:36" ht="15" customHeight="1" x14ac:dyDescent="0.25">
      <c r="A41" s="4"/>
      <c r="B41" s="21">
        <f t="shared" si="1"/>
        <v>32</v>
      </c>
      <c r="C41" s="57"/>
      <c r="D41" s="64" t="s">
        <v>177</v>
      </c>
      <c r="E41" s="55"/>
      <c r="F41" s="200"/>
      <c r="G41" s="138" t="str">
        <f>IF(COUNT(E41:$E$59)=0,"end",IF(NOT(AND(ISNUMBER(E41),ISNUMBER(F41))),"",IF(F41&lt;0.01,"",ROUND(E41,2)/ROUNDDOWN(F41,2))))</f>
        <v>end</v>
      </c>
      <c r="H41" s="18" t="str">
        <f t="shared" si="6"/>
        <v/>
      </c>
      <c r="I41" s="7"/>
      <c r="J41" s="4"/>
      <c r="K41" s="24" t="str">
        <f>IF(OR(ISNUMBER(E41),ISNUMBER(F41)),IF(D41="Yes",HeatedFloorMin,Results!$R$18),"")</f>
        <v/>
      </c>
      <c r="L41" s="24" t="str">
        <f t="shared" si="2"/>
        <v/>
      </c>
      <c r="M41" s="24"/>
      <c r="N41" s="6"/>
      <c r="O41" s="4"/>
      <c r="P41" s="4"/>
      <c r="Q41" s="4"/>
      <c r="R41" s="5"/>
      <c r="S41" s="4"/>
      <c r="T41" s="24"/>
      <c r="U41" s="24"/>
      <c r="V41" s="156"/>
      <c r="W41" s="156"/>
      <c r="X41" s="162"/>
      <c r="Y41" s="156"/>
      <c r="Z41" s="156"/>
      <c r="AA41" s="26" t="str">
        <f t="shared" si="3"/>
        <v>No</v>
      </c>
      <c r="AB41" s="139" t="str">
        <f t="shared" si="4"/>
        <v/>
      </c>
      <c r="AC41" s="139" t="str">
        <f t="shared" si="5"/>
        <v/>
      </c>
      <c r="AD41" s="156"/>
      <c r="AE41" s="156"/>
      <c r="AF41" s="156"/>
      <c r="AG41" s="156"/>
      <c r="AH41" s="156"/>
      <c r="AI41" s="156"/>
      <c r="AJ41" s="156"/>
    </row>
    <row r="42" spans="1:36" ht="15" customHeight="1" x14ac:dyDescent="0.25">
      <c r="A42" s="4"/>
      <c r="B42" s="21">
        <f t="shared" si="1"/>
        <v>33</v>
      </c>
      <c r="C42" s="57"/>
      <c r="D42" s="64" t="s">
        <v>177</v>
      </c>
      <c r="E42" s="55"/>
      <c r="F42" s="200"/>
      <c r="G42" s="138" t="str">
        <f>IF(COUNT(E42:$E$59)=0,"end",IF(NOT(AND(ISNUMBER(E42),ISNUMBER(F42))),"",IF(F42&lt;0.01,"",ROUND(E42,2)/ROUNDDOWN(F42,2))))</f>
        <v>end</v>
      </c>
      <c r="H42" s="18" t="str">
        <f t="shared" si="6"/>
        <v/>
      </c>
      <c r="I42" s="7"/>
      <c r="J42" s="4"/>
      <c r="K42" s="24" t="str">
        <f>IF(OR(ISNUMBER(E42),ISNUMBER(F42)),IF(D42="Yes",HeatedFloorMin,Results!$R$18),"")</f>
        <v/>
      </c>
      <c r="L42" s="24" t="str">
        <f t="shared" si="2"/>
        <v/>
      </c>
      <c r="M42" s="4"/>
      <c r="N42" s="6"/>
      <c r="O42" s="4"/>
      <c r="P42" s="4"/>
      <c r="Q42" s="4"/>
      <c r="R42" s="5"/>
      <c r="S42" s="4"/>
      <c r="T42" s="24"/>
      <c r="U42" s="24"/>
      <c r="V42" s="156"/>
      <c r="W42" s="156"/>
      <c r="X42" s="162"/>
      <c r="Y42" s="156"/>
      <c r="Z42" s="156"/>
      <c r="AA42" s="26" t="str">
        <f t="shared" si="3"/>
        <v>No</v>
      </c>
      <c r="AB42" s="139" t="str">
        <f t="shared" si="4"/>
        <v/>
      </c>
      <c r="AC42" s="139" t="str">
        <f t="shared" si="5"/>
        <v/>
      </c>
      <c r="AD42" s="156"/>
      <c r="AE42" s="156"/>
      <c r="AF42" s="156"/>
      <c r="AG42" s="156"/>
      <c r="AH42" s="156"/>
      <c r="AI42" s="156"/>
      <c r="AJ42" s="156"/>
    </row>
    <row r="43" spans="1:36" ht="15" customHeight="1" x14ac:dyDescent="0.25">
      <c r="A43" s="4"/>
      <c r="B43" s="21">
        <f t="shared" si="1"/>
        <v>34</v>
      </c>
      <c r="C43" s="57"/>
      <c r="D43" s="64" t="s">
        <v>177</v>
      </c>
      <c r="E43" s="55"/>
      <c r="F43" s="200"/>
      <c r="G43" s="138" t="str">
        <f>IF(COUNT(E43:$E$59)=0,"end",IF(NOT(AND(ISNUMBER(E43),ISNUMBER(F43))),"",IF(F43&lt;0.01,"",ROUND(E43,2)/ROUNDDOWN(F43,2))))</f>
        <v>end</v>
      </c>
      <c r="H43" s="18" t="str">
        <f t="shared" si="6"/>
        <v/>
      </c>
      <c r="I43" s="7"/>
      <c r="J43" s="4"/>
      <c r="K43" s="24" t="str">
        <f>IF(OR(ISNUMBER(E43),ISNUMBER(F43)),IF(D43="Yes",HeatedFloorMin,Results!$R$18),"")</f>
        <v/>
      </c>
      <c r="L43" s="24" t="str">
        <f t="shared" si="2"/>
        <v/>
      </c>
      <c r="M43" s="4"/>
      <c r="N43" s="6"/>
      <c r="O43" s="4"/>
      <c r="P43" s="4"/>
      <c r="Q43" s="4"/>
      <c r="R43" s="5"/>
      <c r="S43" s="4"/>
      <c r="T43" s="24"/>
      <c r="U43" s="24"/>
      <c r="V43" s="156"/>
      <c r="W43" s="156"/>
      <c r="X43" s="162"/>
      <c r="Y43" s="156"/>
      <c r="Z43" s="156"/>
      <c r="AA43" s="26" t="str">
        <f t="shared" si="3"/>
        <v>No</v>
      </c>
      <c r="AB43" s="139" t="str">
        <f t="shared" si="4"/>
        <v/>
      </c>
      <c r="AC43" s="139" t="str">
        <f t="shared" si="5"/>
        <v/>
      </c>
      <c r="AD43" s="156"/>
      <c r="AE43" s="156"/>
      <c r="AF43" s="156"/>
      <c r="AG43" s="156"/>
      <c r="AH43" s="156"/>
      <c r="AI43" s="156"/>
      <c r="AJ43" s="156"/>
    </row>
    <row r="44" spans="1:36" ht="15" customHeight="1" x14ac:dyDescent="0.25">
      <c r="A44" s="4"/>
      <c r="B44" s="21">
        <f t="shared" si="1"/>
        <v>35</v>
      </c>
      <c r="C44" s="57"/>
      <c r="D44" s="64" t="s">
        <v>177</v>
      </c>
      <c r="E44" s="55"/>
      <c r="F44" s="200"/>
      <c r="G44" s="138" t="str">
        <f>IF(COUNT(E44:$E$59)=0,"end",IF(NOT(AND(ISNUMBER(E44),ISNUMBER(F44))),"",IF(F44&lt;0.01,"",ROUND(E44,2)/ROUNDDOWN(F44,2))))</f>
        <v>end</v>
      </c>
      <c r="H44" s="18" t="str">
        <f t="shared" si="6"/>
        <v/>
      </c>
      <c r="I44" s="7"/>
      <c r="J44" s="4"/>
      <c r="K44" s="24" t="str">
        <f>IF(OR(ISNUMBER(E44),ISNUMBER(F44)),IF(D44="Yes",HeatedFloorMin,Results!$R$18),"")</f>
        <v/>
      </c>
      <c r="L44" s="24" t="str">
        <f t="shared" si="2"/>
        <v/>
      </c>
      <c r="M44" s="4"/>
      <c r="N44" s="6"/>
      <c r="O44" s="4"/>
      <c r="P44" s="4"/>
      <c r="Q44" s="4"/>
      <c r="R44" s="5"/>
      <c r="S44" s="4"/>
      <c r="T44" s="24"/>
      <c r="U44" s="24"/>
      <c r="V44" s="156"/>
      <c r="W44" s="156"/>
      <c r="X44" s="162"/>
      <c r="Y44" s="156"/>
      <c r="Z44" s="156"/>
      <c r="AA44" s="26" t="str">
        <f t="shared" si="3"/>
        <v>No</v>
      </c>
      <c r="AB44" s="139" t="str">
        <f t="shared" si="4"/>
        <v/>
      </c>
      <c r="AC44" s="139" t="str">
        <f t="shared" si="5"/>
        <v/>
      </c>
      <c r="AD44" s="156"/>
      <c r="AE44" s="156"/>
      <c r="AF44" s="156"/>
      <c r="AG44" s="156"/>
      <c r="AH44" s="156"/>
      <c r="AI44" s="156"/>
      <c r="AJ44" s="156"/>
    </row>
    <row r="45" spans="1:36" ht="15" customHeight="1" x14ac:dyDescent="0.25">
      <c r="A45" s="4"/>
      <c r="B45" s="21">
        <f t="shared" si="1"/>
        <v>36</v>
      </c>
      <c r="C45" s="57"/>
      <c r="D45" s="64" t="s">
        <v>177</v>
      </c>
      <c r="E45" s="55"/>
      <c r="F45" s="200"/>
      <c r="G45" s="138" t="str">
        <f>IF(COUNT(E45:$E$59)=0,"end",IF(NOT(AND(ISNUMBER(E45),ISNUMBER(F45))),"",IF(F45&lt;0.01,"",ROUND(E45,2)/ROUNDDOWN(F45,2))))</f>
        <v>end</v>
      </c>
      <c r="H45" s="18" t="str">
        <f t="shared" si="6"/>
        <v/>
      </c>
      <c r="I45" s="7"/>
      <c r="J45" s="4"/>
      <c r="K45" s="24" t="str">
        <f>IF(OR(ISNUMBER(E45),ISNUMBER(F45)),IF(D45="Yes",HeatedFloorMin,Results!$R$18),"")</f>
        <v/>
      </c>
      <c r="L45" s="24" t="str">
        <f t="shared" si="2"/>
        <v/>
      </c>
      <c r="M45" s="4"/>
      <c r="N45" s="6"/>
      <c r="O45" s="4"/>
      <c r="P45" s="4"/>
      <c r="Q45" s="4"/>
      <c r="R45" s="5"/>
      <c r="S45" s="4"/>
      <c r="T45" s="24"/>
      <c r="U45" s="24"/>
      <c r="V45" s="156"/>
      <c r="W45" s="156"/>
      <c r="X45" s="162"/>
      <c r="Y45" s="156"/>
      <c r="Z45" s="156"/>
      <c r="AA45" s="26" t="str">
        <f t="shared" si="3"/>
        <v>No</v>
      </c>
      <c r="AB45" s="139" t="str">
        <f t="shared" si="4"/>
        <v/>
      </c>
      <c r="AC45" s="139" t="str">
        <f t="shared" si="5"/>
        <v/>
      </c>
      <c r="AD45" s="156"/>
      <c r="AE45" s="156"/>
      <c r="AF45" s="156"/>
      <c r="AG45" s="156"/>
      <c r="AH45" s="156"/>
      <c r="AI45" s="156"/>
      <c r="AJ45" s="156"/>
    </row>
    <row r="46" spans="1:36" ht="15" customHeight="1" x14ac:dyDescent="0.25">
      <c r="A46" s="4"/>
      <c r="B46" s="21">
        <f t="shared" si="1"/>
        <v>37</v>
      </c>
      <c r="C46" s="57"/>
      <c r="D46" s="64" t="s">
        <v>177</v>
      </c>
      <c r="E46" s="55"/>
      <c r="F46" s="200"/>
      <c r="G46" s="138" t="str">
        <f>IF(COUNT(E46:$E$59)=0,"end",IF(NOT(AND(ISNUMBER(E46),ISNUMBER(F46))),"",IF(F46&lt;0.01,"",ROUND(E46,2)/ROUNDDOWN(F46,2))))</f>
        <v>end</v>
      </c>
      <c r="H46" s="18" t="str">
        <f t="shared" si="6"/>
        <v/>
      </c>
      <c r="I46" s="7"/>
      <c r="J46" s="4"/>
      <c r="K46" s="24" t="str">
        <f>IF(OR(ISNUMBER(E46),ISNUMBER(F46)),IF(D46="Yes",HeatedFloorMin,Results!$R$18),"")</f>
        <v/>
      </c>
      <c r="L46" s="24" t="str">
        <f t="shared" si="2"/>
        <v/>
      </c>
      <c r="M46" s="4"/>
      <c r="N46" s="6"/>
      <c r="O46" s="4"/>
      <c r="P46" s="4"/>
      <c r="Q46" s="4"/>
      <c r="R46" s="5"/>
      <c r="S46" s="4"/>
      <c r="T46" s="24"/>
      <c r="U46" s="24"/>
      <c r="V46" s="156"/>
      <c r="W46" s="156"/>
      <c r="X46" s="162"/>
      <c r="Y46" s="156"/>
      <c r="Z46" s="156"/>
      <c r="AA46" s="26" t="str">
        <f t="shared" si="3"/>
        <v>No</v>
      </c>
      <c r="AB46" s="139" t="str">
        <f t="shared" si="4"/>
        <v/>
      </c>
      <c r="AC46" s="139" t="str">
        <f t="shared" si="5"/>
        <v/>
      </c>
      <c r="AD46" s="156"/>
      <c r="AE46" s="156"/>
      <c r="AF46" s="156"/>
      <c r="AG46" s="156"/>
      <c r="AH46" s="156"/>
      <c r="AI46" s="156"/>
      <c r="AJ46" s="156"/>
    </row>
    <row r="47" spans="1:36" ht="15" customHeight="1" x14ac:dyDescent="0.25">
      <c r="A47" s="4"/>
      <c r="B47" s="21">
        <f t="shared" si="1"/>
        <v>38</v>
      </c>
      <c r="C47" s="57"/>
      <c r="D47" s="64" t="s">
        <v>177</v>
      </c>
      <c r="E47" s="55"/>
      <c r="F47" s="200"/>
      <c r="G47" s="138" t="str">
        <f>IF(COUNT(E47:$E$59)=0,"end",IF(NOT(AND(ISNUMBER(E47),ISNUMBER(F47))),"",IF(F47&lt;0.01,"",ROUND(E47,2)/ROUNDDOWN(F47,2))))</f>
        <v>end</v>
      </c>
      <c r="H47" s="18" t="str">
        <f t="shared" si="6"/>
        <v/>
      </c>
      <c r="I47" s="7"/>
      <c r="J47" s="4"/>
      <c r="K47" s="24" t="str">
        <f>IF(OR(ISNUMBER(E47),ISNUMBER(F47)),IF(D47="Yes",HeatedFloorMin,Results!$R$18),"")</f>
        <v/>
      </c>
      <c r="L47" s="24" t="str">
        <f t="shared" si="2"/>
        <v/>
      </c>
      <c r="M47" s="4"/>
      <c r="N47" s="6"/>
      <c r="O47" s="4"/>
      <c r="P47" s="4"/>
      <c r="Q47" s="4"/>
      <c r="R47" s="5"/>
      <c r="S47" s="4"/>
      <c r="T47" s="24"/>
      <c r="U47" s="24"/>
      <c r="V47" s="156"/>
      <c r="W47" s="156"/>
      <c r="X47" s="162"/>
      <c r="Y47" s="156"/>
      <c r="Z47" s="156"/>
      <c r="AA47" s="26" t="str">
        <f t="shared" si="3"/>
        <v>No</v>
      </c>
      <c r="AB47" s="139" t="str">
        <f t="shared" si="4"/>
        <v/>
      </c>
      <c r="AC47" s="139" t="str">
        <f t="shared" si="5"/>
        <v/>
      </c>
      <c r="AD47" s="156"/>
      <c r="AE47" s="156"/>
      <c r="AF47" s="156"/>
      <c r="AG47" s="156"/>
      <c r="AH47" s="156"/>
      <c r="AI47" s="156"/>
      <c r="AJ47" s="156"/>
    </row>
    <row r="48" spans="1:36" ht="15" customHeight="1" x14ac:dyDescent="0.25">
      <c r="A48" s="4"/>
      <c r="B48" s="21">
        <f t="shared" si="1"/>
        <v>39</v>
      </c>
      <c r="C48" s="57"/>
      <c r="D48" s="64" t="s">
        <v>177</v>
      </c>
      <c r="E48" s="55"/>
      <c r="F48" s="200"/>
      <c r="G48" s="138" t="str">
        <f>IF(COUNT(E48:$E$59)=0,"end",IF(NOT(AND(ISNUMBER(E48),ISNUMBER(F48))),"",IF(F48&lt;0.01,"",ROUND(E48,2)/ROUNDDOWN(F48,2))))</f>
        <v>end</v>
      </c>
      <c r="H48" s="18" t="str">
        <f t="shared" si="6"/>
        <v/>
      </c>
      <c r="I48" s="7"/>
      <c r="J48" s="4"/>
      <c r="K48" s="24" t="str">
        <f>IF(OR(ISNUMBER(E48),ISNUMBER(F48)),IF(D48="Yes",HeatedFloorMin,Results!$R$18),"")</f>
        <v/>
      </c>
      <c r="L48" s="24" t="str">
        <f t="shared" si="2"/>
        <v/>
      </c>
      <c r="M48" s="4"/>
      <c r="N48" s="6"/>
      <c r="O48" s="4"/>
      <c r="P48" s="4"/>
      <c r="Q48" s="4"/>
      <c r="R48" s="5"/>
      <c r="S48" s="4"/>
      <c r="T48" s="24"/>
      <c r="U48" s="24"/>
      <c r="V48" s="156"/>
      <c r="W48" s="156"/>
      <c r="X48" s="162"/>
      <c r="Y48" s="156"/>
      <c r="Z48" s="156"/>
      <c r="AA48" s="26" t="str">
        <f t="shared" si="3"/>
        <v>No</v>
      </c>
      <c r="AB48" s="139" t="str">
        <f t="shared" si="4"/>
        <v/>
      </c>
      <c r="AC48" s="139" t="str">
        <f t="shared" si="5"/>
        <v/>
      </c>
      <c r="AD48" s="156"/>
      <c r="AE48" s="156"/>
      <c r="AF48" s="156"/>
      <c r="AG48" s="156"/>
      <c r="AH48" s="156"/>
      <c r="AI48" s="156"/>
      <c r="AJ48" s="156"/>
    </row>
    <row r="49" spans="1:36" ht="15" customHeight="1" x14ac:dyDescent="0.25">
      <c r="A49" s="4"/>
      <c r="B49" s="21">
        <f t="shared" si="1"/>
        <v>40</v>
      </c>
      <c r="C49" s="57"/>
      <c r="D49" s="64" t="s">
        <v>177</v>
      </c>
      <c r="E49" s="55"/>
      <c r="F49" s="200"/>
      <c r="G49" s="138" t="str">
        <f>IF(COUNT(E49:$E$59)=0,"end",IF(NOT(AND(ISNUMBER(E49),ISNUMBER(F49))),"",IF(F49&lt;0.01,"",ROUND(E49,2)/ROUNDDOWN(F49,2))))</f>
        <v>end</v>
      </c>
      <c r="H49" s="18" t="str">
        <f t="shared" si="6"/>
        <v/>
      </c>
      <c r="I49" s="7"/>
      <c r="J49" s="4"/>
      <c r="K49" s="24" t="str">
        <f>IF(OR(ISNUMBER(E49),ISNUMBER(F49)),IF(D49="Yes",HeatedFloorMin,Results!$R$18),"")</f>
        <v/>
      </c>
      <c r="L49" s="24" t="str">
        <f t="shared" si="2"/>
        <v/>
      </c>
      <c r="M49" s="4"/>
      <c r="N49" s="6"/>
      <c r="O49" s="4"/>
      <c r="P49" s="4"/>
      <c r="Q49" s="4"/>
      <c r="R49" s="5"/>
      <c r="S49" s="4"/>
      <c r="T49" s="24"/>
      <c r="U49" s="24"/>
      <c r="V49" s="156"/>
      <c r="W49" s="156"/>
      <c r="X49" s="162"/>
      <c r="Y49" s="156"/>
      <c r="Z49" s="156"/>
      <c r="AA49" s="26" t="str">
        <f t="shared" si="3"/>
        <v>No</v>
      </c>
      <c r="AB49" s="139" t="str">
        <f t="shared" si="4"/>
        <v/>
      </c>
      <c r="AC49" s="139" t="str">
        <f t="shared" si="5"/>
        <v/>
      </c>
      <c r="AD49" s="156"/>
      <c r="AE49" s="156"/>
      <c r="AF49" s="156"/>
      <c r="AG49" s="156"/>
      <c r="AH49" s="156"/>
      <c r="AI49" s="156"/>
      <c r="AJ49" s="156"/>
    </row>
    <row r="50" spans="1:36" ht="15" customHeight="1" x14ac:dyDescent="0.25">
      <c r="A50" s="4"/>
      <c r="B50" s="21">
        <f t="shared" si="1"/>
        <v>41</v>
      </c>
      <c r="C50" s="57"/>
      <c r="D50" s="64" t="s">
        <v>177</v>
      </c>
      <c r="E50" s="55"/>
      <c r="F50" s="200"/>
      <c r="G50" s="138" t="str">
        <f>IF(COUNT(E50:$E$59)=0,"end",IF(NOT(AND(ISNUMBER(E50),ISNUMBER(F50))),"",IF(F50&lt;0.01,"",ROUND(E50,2)/ROUNDDOWN(F50,2))))</f>
        <v>end</v>
      </c>
      <c r="H50" s="18" t="str">
        <f t="shared" si="6"/>
        <v/>
      </c>
      <c r="I50" s="7"/>
      <c r="J50" s="4"/>
      <c r="K50" s="24" t="str">
        <f>IF(OR(ISNUMBER(E50),ISNUMBER(F50)),IF(D50="Yes",HeatedFloorMin,Results!$R$18),"")</f>
        <v/>
      </c>
      <c r="L50" s="24" t="str">
        <f t="shared" si="2"/>
        <v/>
      </c>
      <c r="M50" s="4"/>
      <c r="N50" s="6"/>
      <c r="O50" s="4"/>
      <c r="P50" s="4"/>
      <c r="Q50" s="4"/>
      <c r="R50" s="5"/>
      <c r="S50" s="4"/>
      <c r="T50" s="24"/>
      <c r="U50" s="24"/>
      <c r="V50" s="156"/>
      <c r="W50" s="156"/>
      <c r="X50" s="162"/>
      <c r="Y50" s="156"/>
      <c r="Z50" s="156"/>
      <c r="AA50" s="26" t="str">
        <f t="shared" si="3"/>
        <v>No</v>
      </c>
      <c r="AB50" s="139" t="str">
        <f t="shared" si="4"/>
        <v/>
      </c>
      <c r="AC50" s="139" t="str">
        <f t="shared" si="5"/>
        <v/>
      </c>
      <c r="AD50" s="156"/>
      <c r="AE50" s="156"/>
      <c r="AF50" s="156"/>
      <c r="AG50" s="156"/>
      <c r="AH50" s="156"/>
      <c r="AI50" s="156"/>
      <c r="AJ50" s="156"/>
    </row>
    <row r="51" spans="1:36" x14ac:dyDescent="0.25">
      <c r="A51" s="4"/>
      <c r="B51" s="21">
        <f t="shared" si="1"/>
        <v>42</v>
      </c>
      <c r="C51" s="57"/>
      <c r="D51" s="64" t="s">
        <v>177</v>
      </c>
      <c r="E51" s="55"/>
      <c r="F51" s="200"/>
      <c r="G51" s="138" t="str">
        <f>IF(COUNT(E51:$E$59)=0,"end",IF(NOT(AND(ISNUMBER(E51),ISNUMBER(F51))),"",IF(F51&lt;0.01,"",ROUND(E51,2)/ROUNDDOWN(F51,2))))</f>
        <v>end</v>
      </c>
      <c r="H51" s="18" t="str">
        <f t="shared" si="6"/>
        <v/>
      </c>
      <c r="I51" s="7"/>
      <c r="J51" s="4"/>
      <c r="K51" s="24" t="str">
        <f>IF(OR(ISNUMBER(E51),ISNUMBER(F51)),IF(D51="Yes",HeatedFloorMin,Results!$R$18),"")</f>
        <v/>
      </c>
      <c r="L51" s="24" t="str">
        <f t="shared" si="2"/>
        <v/>
      </c>
      <c r="M51" s="4"/>
      <c r="N51" s="6"/>
      <c r="O51" s="4"/>
      <c r="P51" s="4"/>
      <c r="Q51" s="4"/>
      <c r="R51" s="5"/>
      <c r="S51" s="4"/>
      <c r="T51" s="24"/>
      <c r="U51" s="24"/>
      <c r="V51" s="156"/>
      <c r="W51" s="156"/>
      <c r="X51" s="162"/>
      <c r="Y51" s="156"/>
      <c r="Z51" s="156"/>
      <c r="AA51" s="26" t="str">
        <f t="shared" si="3"/>
        <v>No</v>
      </c>
      <c r="AB51" s="139" t="str">
        <f t="shared" si="4"/>
        <v/>
      </c>
      <c r="AC51" s="139" t="str">
        <f t="shared" si="5"/>
        <v/>
      </c>
      <c r="AD51" s="156"/>
      <c r="AE51" s="156"/>
      <c r="AF51" s="156"/>
      <c r="AG51" s="156"/>
      <c r="AH51" s="156"/>
      <c r="AI51" s="156"/>
      <c r="AJ51" s="156"/>
    </row>
    <row r="52" spans="1:36" x14ac:dyDescent="0.25">
      <c r="A52" s="4"/>
      <c r="B52" s="21">
        <f t="shared" si="1"/>
        <v>43</v>
      </c>
      <c r="C52" s="57"/>
      <c r="D52" s="64" t="s">
        <v>177</v>
      </c>
      <c r="E52" s="55"/>
      <c r="F52" s="200"/>
      <c r="G52" s="138" t="str">
        <f>IF(COUNT(E52:$E$59)=0,"end",IF(NOT(AND(ISNUMBER(E52),ISNUMBER(F52))),"",IF(F52&lt;0.01,"",ROUND(E52,2)/ROUNDDOWN(F52,2))))</f>
        <v>end</v>
      </c>
      <c r="H52" s="18" t="str">
        <f t="shared" si="6"/>
        <v/>
      </c>
      <c r="I52" s="7"/>
      <c r="J52" s="4"/>
      <c r="K52" s="24" t="str">
        <f>IF(OR(ISNUMBER(E52),ISNUMBER(F52)),IF(D52="Yes",HeatedFloorMin,Results!$R$18),"")</f>
        <v/>
      </c>
      <c r="L52" s="24" t="str">
        <f t="shared" si="2"/>
        <v/>
      </c>
      <c r="M52" s="4"/>
      <c r="N52" s="6"/>
      <c r="O52" s="4"/>
      <c r="P52" s="4"/>
      <c r="Q52" s="4"/>
      <c r="R52" s="5"/>
      <c r="S52" s="4"/>
      <c r="T52" s="24"/>
      <c r="U52" s="24"/>
      <c r="V52" s="156"/>
      <c r="W52" s="156"/>
      <c r="X52" s="162"/>
      <c r="Y52" s="156"/>
      <c r="Z52" s="156"/>
      <c r="AA52" s="26" t="str">
        <f t="shared" si="3"/>
        <v>No</v>
      </c>
      <c r="AB52" s="139" t="str">
        <f t="shared" si="4"/>
        <v/>
      </c>
      <c r="AC52" s="139" t="str">
        <f t="shared" si="5"/>
        <v/>
      </c>
      <c r="AD52" s="156"/>
      <c r="AE52" s="156"/>
      <c r="AF52" s="156"/>
      <c r="AG52" s="156"/>
      <c r="AH52" s="156"/>
      <c r="AI52" s="156"/>
      <c r="AJ52" s="156"/>
    </row>
    <row r="53" spans="1:36" x14ac:dyDescent="0.25">
      <c r="A53" s="4"/>
      <c r="B53" s="21">
        <f t="shared" si="1"/>
        <v>44</v>
      </c>
      <c r="C53" s="57"/>
      <c r="D53" s="64" t="s">
        <v>177</v>
      </c>
      <c r="E53" s="55"/>
      <c r="F53" s="200"/>
      <c r="G53" s="138" t="str">
        <f>IF(COUNT(E53:$E$59)=0,"end",IF(NOT(AND(ISNUMBER(E53),ISNUMBER(F53))),"",IF(F53&lt;0.01,"",ROUND(E53,2)/ROUNDDOWN(F53,2))))</f>
        <v>end</v>
      </c>
      <c r="H53" s="18" t="str">
        <f t="shared" si="6"/>
        <v/>
      </c>
      <c r="I53" s="7"/>
      <c r="J53" s="4"/>
      <c r="K53" s="24" t="str">
        <f>IF(OR(ISNUMBER(E53),ISNUMBER(F53)),IF(D53="Yes",HeatedFloorMin,Results!$R$18),"")</f>
        <v/>
      </c>
      <c r="L53" s="24" t="str">
        <f t="shared" si="2"/>
        <v/>
      </c>
      <c r="M53" s="4"/>
      <c r="N53" s="6"/>
      <c r="O53" s="4"/>
      <c r="P53" s="4"/>
      <c r="Q53" s="4"/>
      <c r="R53" s="5"/>
      <c r="S53" s="4"/>
      <c r="T53" s="24"/>
      <c r="U53" s="24"/>
      <c r="V53" s="156"/>
      <c r="W53" s="156"/>
      <c r="X53" s="162"/>
      <c r="Y53" s="156"/>
      <c r="Z53" s="156"/>
      <c r="AA53" s="26" t="str">
        <f t="shared" si="3"/>
        <v>No</v>
      </c>
      <c r="AB53" s="139" t="str">
        <f t="shared" si="4"/>
        <v/>
      </c>
      <c r="AC53" s="139" t="str">
        <f t="shared" si="5"/>
        <v/>
      </c>
      <c r="AD53" s="156"/>
      <c r="AE53" s="156"/>
      <c r="AF53" s="156"/>
      <c r="AG53" s="156"/>
      <c r="AH53" s="156"/>
      <c r="AI53" s="156"/>
      <c r="AJ53" s="156"/>
    </row>
    <row r="54" spans="1:36" x14ac:dyDescent="0.25">
      <c r="A54" s="4"/>
      <c r="B54" s="21">
        <f t="shared" si="1"/>
        <v>45</v>
      </c>
      <c r="C54" s="57"/>
      <c r="D54" s="64" t="s">
        <v>177</v>
      </c>
      <c r="E54" s="55"/>
      <c r="F54" s="200"/>
      <c r="G54" s="138" t="str">
        <f>IF(COUNT(E54:$E$59)=0,"end",IF(NOT(AND(ISNUMBER(E54),ISNUMBER(F54))),"",IF(F54&lt;0.01,"",ROUND(E54,2)/ROUNDDOWN(F54,2))))</f>
        <v>end</v>
      </c>
      <c r="H54" s="18" t="str">
        <f t="shared" si="6"/>
        <v/>
      </c>
      <c r="I54" s="7"/>
      <c r="J54" s="4"/>
      <c r="K54" s="24" t="str">
        <f>IF(OR(ISNUMBER(E54),ISNUMBER(F54)),IF(D54="Yes",HeatedFloorMin,Results!$R$18),"")</f>
        <v/>
      </c>
      <c r="L54" s="24" t="str">
        <f t="shared" si="2"/>
        <v/>
      </c>
      <c r="M54" s="4"/>
      <c r="N54" s="6"/>
      <c r="O54" s="4"/>
      <c r="P54" s="4"/>
      <c r="Q54" s="4"/>
      <c r="R54" s="5"/>
      <c r="S54" s="4"/>
      <c r="T54" s="24"/>
      <c r="U54" s="24"/>
      <c r="V54" s="156"/>
      <c r="W54" s="156"/>
      <c r="X54" s="162"/>
      <c r="Y54" s="156"/>
      <c r="Z54" s="156"/>
      <c r="AA54" s="26" t="str">
        <f t="shared" si="3"/>
        <v>No</v>
      </c>
      <c r="AB54" s="139" t="str">
        <f t="shared" si="4"/>
        <v/>
      </c>
      <c r="AC54" s="139" t="str">
        <f t="shared" si="5"/>
        <v/>
      </c>
      <c r="AD54" s="156"/>
      <c r="AE54" s="156"/>
      <c r="AF54" s="156"/>
      <c r="AG54" s="156"/>
      <c r="AH54" s="156"/>
      <c r="AI54" s="156"/>
      <c r="AJ54" s="156"/>
    </row>
    <row r="55" spans="1:36" x14ac:dyDescent="0.25">
      <c r="A55" s="4"/>
      <c r="B55" s="21">
        <f t="shared" si="1"/>
        <v>46</v>
      </c>
      <c r="C55" s="57"/>
      <c r="D55" s="64" t="s">
        <v>177</v>
      </c>
      <c r="E55" s="55"/>
      <c r="F55" s="200"/>
      <c r="G55" s="138" t="str">
        <f>IF(COUNT(E55:$E$59)=0,"end",IF(NOT(AND(ISNUMBER(E55),ISNUMBER(F55))),"",IF(F55&lt;0.01,"",ROUND(E55,2)/ROUNDDOWN(F55,2))))</f>
        <v>end</v>
      </c>
      <c r="H55" s="18" t="str">
        <f t="shared" si="6"/>
        <v/>
      </c>
      <c r="I55" s="7"/>
      <c r="J55" s="4"/>
      <c r="K55" s="24" t="str">
        <f>IF(OR(ISNUMBER(E55),ISNUMBER(F55)),IF(D55="Yes",HeatedFloorMin,Results!$R$18),"")</f>
        <v/>
      </c>
      <c r="L55" s="24" t="str">
        <f t="shared" si="2"/>
        <v/>
      </c>
      <c r="M55" s="4"/>
      <c r="N55" s="6"/>
      <c r="O55" s="4"/>
      <c r="P55" s="4"/>
      <c r="Q55" s="4"/>
      <c r="R55" s="5"/>
      <c r="S55" s="4"/>
      <c r="T55" s="24"/>
      <c r="U55" s="24"/>
      <c r="V55" s="156"/>
      <c r="W55" s="156"/>
      <c r="X55" s="162"/>
      <c r="Y55" s="156"/>
      <c r="Z55" s="156"/>
      <c r="AA55" s="26" t="str">
        <f t="shared" si="3"/>
        <v>No</v>
      </c>
      <c r="AB55" s="139" t="str">
        <f t="shared" si="4"/>
        <v/>
      </c>
      <c r="AC55" s="139" t="str">
        <f t="shared" si="5"/>
        <v/>
      </c>
      <c r="AD55" s="156"/>
      <c r="AE55" s="156"/>
      <c r="AF55" s="156"/>
      <c r="AG55" s="156"/>
      <c r="AH55" s="156"/>
      <c r="AI55" s="156"/>
      <c r="AJ55" s="156"/>
    </row>
    <row r="56" spans="1:36" x14ac:dyDescent="0.25">
      <c r="A56" s="4"/>
      <c r="B56" s="21">
        <f t="shared" si="1"/>
        <v>47</v>
      </c>
      <c r="C56" s="57"/>
      <c r="D56" s="64" t="s">
        <v>177</v>
      </c>
      <c r="E56" s="55"/>
      <c r="F56" s="200"/>
      <c r="G56" s="138" t="str">
        <f>IF(COUNT(E56:$E$59)=0,"end",IF(NOT(AND(ISNUMBER(E56),ISNUMBER(F56))),"",IF(F56&lt;0.01,"",ROUND(E56,2)/ROUNDDOWN(F56,2))))</f>
        <v>end</v>
      </c>
      <c r="H56" s="18" t="str">
        <f t="shared" si="6"/>
        <v/>
      </c>
      <c r="I56" s="7"/>
      <c r="J56" s="4"/>
      <c r="K56" s="24" t="str">
        <f>IF(OR(ISNUMBER(E56),ISNUMBER(F56)),IF(D56="Yes",HeatedFloorMin,Results!$R$18),"")</f>
        <v/>
      </c>
      <c r="L56" s="24" t="str">
        <f t="shared" si="2"/>
        <v/>
      </c>
      <c r="M56" s="4"/>
      <c r="N56" s="6"/>
      <c r="O56" s="4"/>
      <c r="P56" s="4"/>
      <c r="Q56" s="4"/>
      <c r="R56" s="5"/>
      <c r="S56" s="4"/>
      <c r="T56" s="24"/>
      <c r="U56" s="24"/>
      <c r="V56" s="156"/>
      <c r="W56" s="156"/>
      <c r="X56" s="162"/>
      <c r="Y56" s="156"/>
      <c r="Z56" s="156"/>
      <c r="AA56" s="26" t="str">
        <f t="shared" si="3"/>
        <v>No</v>
      </c>
      <c r="AB56" s="139" t="str">
        <f t="shared" si="4"/>
        <v/>
      </c>
      <c r="AC56" s="139" t="str">
        <f t="shared" si="5"/>
        <v/>
      </c>
      <c r="AD56" s="156"/>
      <c r="AE56" s="156"/>
      <c r="AF56" s="156"/>
      <c r="AG56" s="156"/>
      <c r="AH56" s="156"/>
      <c r="AI56" s="156"/>
      <c r="AJ56" s="156"/>
    </row>
    <row r="57" spans="1:36" x14ac:dyDescent="0.25">
      <c r="A57" s="4"/>
      <c r="B57" s="21">
        <f t="shared" si="1"/>
        <v>48</v>
      </c>
      <c r="C57" s="57"/>
      <c r="D57" s="64" t="s">
        <v>177</v>
      </c>
      <c r="E57" s="55"/>
      <c r="F57" s="200"/>
      <c r="G57" s="138" t="str">
        <f>IF(COUNT(E57:$E$59)=0,"end",IF(NOT(AND(ISNUMBER(E57),ISNUMBER(F57))),"",IF(F57&lt;0.01,"",ROUND(E57,2)/ROUNDDOWN(F57,2))))</f>
        <v>end</v>
      </c>
      <c r="H57" s="18" t="str">
        <f t="shared" si="6"/>
        <v/>
      </c>
      <c r="I57" s="7"/>
      <c r="J57" s="4"/>
      <c r="K57" s="24" t="str">
        <f>IF(OR(ISNUMBER(E57),ISNUMBER(F57)),IF(D57="Yes",HeatedFloorMin,Results!$R$18),"")</f>
        <v/>
      </c>
      <c r="L57" s="24" t="str">
        <f t="shared" si="2"/>
        <v/>
      </c>
      <c r="M57" s="4"/>
      <c r="N57" s="6"/>
      <c r="O57" s="4"/>
      <c r="P57" s="4"/>
      <c r="Q57" s="4"/>
      <c r="R57" s="5"/>
      <c r="S57" s="4"/>
      <c r="T57" s="24"/>
      <c r="U57" s="24"/>
      <c r="V57" s="156"/>
      <c r="W57" s="156"/>
      <c r="X57" s="162"/>
      <c r="Y57" s="156"/>
      <c r="Z57" s="156"/>
      <c r="AA57" s="26" t="str">
        <f t="shared" si="3"/>
        <v>No</v>
      </c>
      <c r="AB57" s="139" t="str">
        <f t="shared" si="4"/>
        <v/>
      </c>
      <c r="AC57" s="139" t="str">
        <f t="shared" si="5"/>
        <v/>
      </c>
      <c r="AD57" s="156"/>
      <c r="AE57" s="156"/>
      <c r="AF57" s="156"/>
      <c r="AG57" s="156"/>
      <c r="AH57" s="156"/>
      <c r="AI57" s="156"/>
      <c r="AJ57" s="156"/>
    </row>
    <row r="58" spans="1:36" x14ac:dyDescent="0.25">
      <c r="A58" s="4"/>
      <c r="B58" s="21">
        <f t="shared" si="1"/>
        <v>49</v>
      </c>
      <c r="C58" s="57"/>
      <c r="D58" s="64" t="s">
        <v>177</v>
      </c>
      <c r="E58" s="55"/>
      <c r="F58" s="200"/>
      <c r="G58" s="138" t="str">
        <f>IF(COUNT(E58:$E$59)=0,"end",IF(NOT(AND(ISNUMBER(E58),ISNUMBER(F58))),"",IF(F58&lt;0.01,"",ROUND(E58,2)/ROUNDDOWN(F58,2))))</f>
        <v>end</v>
      </c>
      <c r="H58" s="18" t="str">
        <f t="shared" si="6"/>
        <v/>
      </c>
      <c r="I58" s="7"/>
      <c r="J58" s="4"/>
      <c r="K58" s="24" t="str">
        <f>IF(OR(ISNUMBER(E58),ISNUMBER(F58)),IF(D58="Yes",HeatedFloorMin,Results!$R$18),"")</f>
        <v/>
      </c>
      <c r="L58" s="24" t="str">
        <f t="shared" si="2"/>
        <v/>
      </c>
      <c r="M58" s="4"/>
      <c r="N58" s="6"/>
      <c r="O58" s="4"/>
      <c r="P58" s="4"/>
      <c r="Q58" s="4"/>
      <c r="R58" s="5"/>
      <c r="S58" s="4"/>
      <c r="T58" s="24"/>
      <c r="U58" s="24"/>
      <c r="V58" s="156"/>
      <c r="W58" s="156"/>
      <c r="X58" s="162"/>
      <c r="Y58" s="156"/>
      <c r="Z58" s="156"/>
      <c r="AA58" s="26" t="str">
        <f t="shared" si="3"/>
        <v>No</v>
      </c>
      <c r="AB58" s="139" t="str">
        <f t="shared" si="4"/>
        <v/>
      </c>
      <c r="AC58" s="139" t="str">
        <f t="shared" si="5"/>
        <v/>
      </c>
      <c r="AD58" s="156"/>
      <c r="AE58" s="156"/>
      <c r="AF58" s="156"/>
      <c r="AG58" s="156"/>
      <c r="AH58" s="156"/>
      <c r="AI58" s="156"/>
      <c r="AJ58" s="156"/>
    </row>
    <row r="59" spans="1:36" x14ac:dyDescent="0.25">
      <c r="A59" s="4"/>
      <c r="B59" s="21">
        <f t="shared" si="1"/>
        <v>50</v>
      </c>
      <c r="C59" s="57"/>
      <c r="D59" s="64" t="s">
        <v>177</v>
      </c>
      <c r="E59" s="55"/>
      <c r="F59" s="200"/>
      <c r="G59" s="138" t="str">
        <f>IF(COUNT(E59:$E$59)=0,"end",IF(NOT(AND(ISNUMBER(E59),ISNUMBER(F59))),"",IF(F59&lt;0.01,"",ROUND(E59,2)/ROUNDDOWN(F59,2))))</f>
        <v>end</v>
      </c>
      <c r="H59" s="18" t="str">
        <f t="shared" si="6"/>
        <v/>
      </c>
      <c r="I59" s="7"/>
      <c r="J59" s="4"/>
      <c r="K59" s="24" t="str">
        <f>IF(OR(ISNUMBER(E59),ISNUMBER(F59)),IF(D59="Yes",HeatedFloorMin,Results!$R$18),"")</f>
        <v/>
      </c>
      <c r="L59" s="24" t="str">
        <f t="shared" si="2"/>
        <v/>
      </c>
      <c r="M59" s="4"/>
      <c r="N59" s="6"/>
      <c r="O59" s="4"/>
      <c r="P59" s="4"/>
      <c r="Q59" s="4"/>
      <c r="R59" s="5"/>
      <c r="S59" s="4"/>
      <c r="T59" s="24"/>
      <c r="U59" s="24"/>
      <c r="V59" s="156"/>
      <c r="W59" s="156"/>
      <c r="X59" s="162"/>
      <c r="Y59" s="156"/>
      <c r="Z59" s="156"/>
      <c r="AA59" s="26" t="str">
        <f t="shared" si="3"/>
        <v>No</v>
      </c>
      <c r="AB59" s="139" t="str">
        <f t="shared" si="4"/>
        <v/>
      </c>
      <c r="AC59" s="139" t="str">
        <f t="shared" si="5"/>
        <v/>
      </c>
      <c r="AD59" s="156"/>
      <c r="AE59" s="156"/>
      <c r="AF59" s="156"/>
      <c r="AG59" s="156"/>
      <c r="AH59" s="156"/>
      <c r="AI59" s="156"/>
      <c r="AJ59" s="156"/>
    </row>
    <row r="60" spans="1:36" x14ac:dyDescent="0.25">
      <c r="A60" s="4"/>
      <c r="B60" s="6"/>
      <c r="C60" s="4"/>
      <c r="D60" s="4"/>
      <c r="E60" s="4"/>
      <c r="F60" s="4"/>
      <c r="G60" s="141"/>
      <c r="H60" s="5"/>
      <c r="I60" s="4"/>
      <c r="J60" s="4"/>
      <c r="K60" s="4"/>
      <c r="L60" s="4"/>
      <c r="M60" s="4"/>
      <c r="N60" s="6"/>
      <c r="O60" s="4"/>
      <c r="P60" s="4"/>
      <c r="Q60" s="4"/>
      <c r="R60" s="5"/>
      <c r="S60" s="4"/>
      <c r="T60" s="4"/>
      <c r="U60" s="4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</row>
    <row r="61" spans="1:36" x14ac:dyDescent="0.25">
      <c r="A61" s="4"/>
      <c r="B61" s="6"/>
      <c r="C61" s="4"/>
      <c r="D61" s="4"/>
      <c r="E61" s="4"/>
      <c r="F61" s="4"/>
      <c r="G61" s="4"/>
      <c r="H61" s="5"/>
      <c r="I61" s="4"/>
      <c r="J61" s="4"/>
      <c r="K61" s="4"/>
      <c r="L61" s="4"/>
      <c r="M61" s="4"/>
      <c r="N61" s="6"/>
      <c r="O61" s="4"/>
      <c r="P61" s="4"/>
      <c r="Q61" s="4"/>
      <c r="R61" s="5"/>
      <c r="S61" s="4"/>
      <c r="T61" s="4"/>
      <c r="U61" s="4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</row>
    <row r="62" spans="1:36" x14ac:dyDescent="0.25">
      <c r="A62" s="4"/>
      <c r="B62" s="6"/>
      <c r="C62" s="4"/>
      <c r="D62" s="4"/>
      <c r="E62" s="4"/>
      <c r="F62" s="4"/>
      <c r="G62" s="4"/>
      <c r="H62" s="5"/>
      <c r="I62" s="4"/>
      <c r="J62" s="4"/>
      <c r="K62" s="4"/>
      <c r="L62" s="4"/>
      <c r="M62" s="4"/>
      <c r="N62" s="6"/>
      <c r="O62" s="4"/>
      <c r="P62" s="4"/>
      <c r="Q62" s="4"/>
      <c r="R62" s="5"/>
      <c r="S62" s="4"/>
      <c r="T62" s="4"/>
      <c r="U62" s="4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</row>
    <row r="63" spans="1:36" x14ac:dyDescent="0.25">
      <c r="A63" s="4"/>
      <c r="B63" s="6"/>
      <c r="C63" s="4"/>
      <c r="D63" s="4"/>
      <c r="E63" s="4"/>
      <c r="F63" s="4"/>
      <c r="G63" s="4"/>
      <c r="H63" s="5"/>
      <c r="I63" s="4"/>
      <c r="J63" s="4"/>
      <c r="K63" s="4"/>
      <c r="L63" s="4"/>
      <c r="M63" s="4"/>
      <c r="N63" s="6"/>
      <c r="O63" s="4"/>
      <c r="P63" s="4"/>
      <c r="Q63" s="4"/>
      <c r="R63" s="5"/>
      <c r="S63" s="4"/>
      <c r="T63" s="4"/>
      <c r="U63" s="4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</row>
    <row r="64" spans="1:36" x14ac:dyDescent="0.25">
      <c r="A64" s="4"/>
      <c r="B64" s="6"/>
      <c r="C64" s="4"/>
      <c r="D64" s="4"/>
      <c r="E64" s="4"/>
      <c r="F64" s="4"/>
      <c r="G64" s="4"/>
      <c r="H64" s="5"/>
      <c r="I64" s="4"/>
      <c r="J64" s="4"/>
      <c r="K64" s="4"/>
      <c r="L64" s="4"/>
      <c r="M64" s="4"/>
      <c r="N64" s="6"/>
      <c r="O64" s="4"/>
      <c r="P64" s="4"/>
      <c r="Q64" s="4"/>
      <c r="R64" s="5"/>
      <c r="S64" s="4"/>
      <c r="T64" s="4"/>
      <c r="U64" s="4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</row>
    <row r="65" spans="1:36" x14ac:dyDescent="0.25">
      <c r="A65" s="4"/>
      <c r="B65" s="6"/>
      <c r="C65" s="4"/>
      <c r="D65" s="4"/>
      <c r="E65" s="4"/>
      <c r="F65" s="4"/>
      <c r="G65" s="4"/>
      <c r="H65" s="5"/>
      <c r="I65" s="4"/>
      <c r="J65" s="4"/>
      <c r="K65" s="4"/>
      <c r="L65" s="4"/>
      <c r="M65" s="4"/>
      <c r="N65" s="6"/>
      <c r="O65" s="4"/>
      <c r="P65" s="4"/>
      <c r="Q65" s="4"/>
      <c r="R65" s="5"/>
      <c r="S65" s="4"/>
      <c r="T65" s="4"/>
      <c r="U65" s="4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</row>
    <row r="66" spans="1:36" x14ac:dyDescent="0.25">
      <c r="A66" s="4"/>
      <c r="B66" s="6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6"/>
      <c r="O66" s="4"/>
      <c r="P66" s="4"/>
      <c r="Q66" s="4"/>
      <c r="R66" s="5"/>
      <c r="S66" s="4"/>
      <c r="T66" s="4"/>
      <c r="U66" s="4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</row>
    <row r="67" spans="1:36" x14ac:dyDescent="0.25">
      <c r="A67" s="4"/>
      <c r="B67" s="6"/>
      <c r="C67" s="4"/>
      <c r="D67" s="4"/>
      <c r="E67" s="4"/>
      <c r="F67" s="4"/>
      <c r="G67" s="4"/>
      <c r="H67" s="5"/>
      <c r="I67" s="4"/>
      <c r="J67" s="4"/>
      <c r="K67" s="4"/>
      <c r="L67" s="4"/>
      <c r="M67" s="4"/>
      <c r="N67" s="6"/>
      <c r="O67" s="4"/>
      <c r="P67" s="4"/>
      <c r="Q67" s="4"/>
      <c r="R67" s="5"/>
      <c r="S67" s="4"/>
      <c r="T67" s="4"/>
      <c r="U67" s="4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</row>
    <row r="68" spans="1:36" x14ac:dyDescent="0.25">
      <c r="A68" s="4"/>
      <c r="B68" s="6"/>
      <c r="C68" s="4"/>
      <c r="D68" s="4"/>
      <c r="E68" s="4"/>
      <c r="F68" s="4"/>
      <c r="G68" s="4"/>
      <c r="H68" s="5"/>
      <c r="I68" s="4"/>
      <c r="J68" s="4"/>
      <c r="K68" s="4"/>
      <c r="L68" s="4"/>
      <c r="M68" s="4"/>
      <c r="N68" s="6"/>
      <c r="O68" s="4"/>
      <c r="P68" s="4"/>
      <c r="Q68" s="4"/>
      <c r="R68" s="5"/>
      <c r="S68" s="4"/>
      <c r="T68" s="4"/>
      <c r="U68" s="4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</row>
    <row r="69" spans="1:36" x14ac:dyDescent="0.25">
      <c r="A69" s="4"/>
      <c r="B69" s="6"/>
      <c r="C69" s="4"/>
      <c r="D69" s="4"/>
      <c r="E69" s="4"/>
      <c r="F69" s="4"/>
      <c r="G69" s="4"/>
      <c r="H69" s="5"/>
      <c r="I69" s="4"/>
      <c r="J69" s="4"/>
      <c r="K69" s="4"/>
      <c r="L69" s="4"/>
      <c r="M69" s="4"/>
      <c r="N69" s="6"/>
      <c r="O69" s="4"/>
      <c r="P69" s="4"/>
      <c r="Q69" s="4"/>
      <c r="R69" s="5"/>
      <c r="S69" s="4"/>
      <c r="T69" s="4"/>
      <c r="U69" s="4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</row>
    <row r="70" spans="1:36" x14ac:dyDescent="0.25">
      <c r="A70" s="4"/>
      <c r="B70" s="6"/>
      <c r="C70" s="4"/>
      <c r="D70" s="4"/>
      <c r="E70" s="4"/>
      <c r="F70" s="4"/>
      <c r="G70" s="4"/>
      <c r="H70" s="5"/>
      <c r="I70" s="4"/>
      <c r="J70" s="4"/>
      <c r="K70" s="4"/>
      <c r="L70" s="4"/>
      <c r="M70" s="4"/>
      <c r="N70" s="6"/>
      <c r="O70" s="4"/>
      <c r="P70" s="4"/>
      <c r="Q70" s="4"/>
      <c r="R70" s="5"/>
      <c r="S70" s="4"/>
      <c r="T70" s="4"/>
      <c r="U70" s="4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</row>
    <row r="71" spans="1:36" x14ac:dyDescent="0.25">
      <c r="A71" s="4"/>
      <c r="B71" s="6"/>
      <c r="C71" s="4"/>
      <c r="D71" s="4"/>
      <c r="E71" s="4"/>
      <c r="F71" s="4"/>
      <c r="G71" s="4"/>
      <c r="H71" s="5"/>
      <c r="I71" s="4"/>
      <c r="J71" s="4"/>
      <c r="K71" s="4"/>
      <c r="L71" s="4"/>
      <c r="M71" s="4"/>
      <c r="N71" s="6"/>
      <c r="O71" s="4"/>
      <c r="P71" s="4"/>
      <c r="Q71" s="4"/>
      <c r="R71" s="5"/>
      <c r="S71" s="4"/>
      <c r="T71" s="4"/>
      <c r="U71" s="4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</row>
    <row r="72" spans="1:36" x14ac:dyDescent="0.25">
      <c r="A72" s="4"/>
      <c r="B72" s="6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6"/>
      <c r="O72" s="4"/>
      <c r="P72" s="4"/>
      <c r="Q72" s="4"/>
      <c r="R72" s="5"/>
      <c r="S72" s="4"/>
      <c r="T72" s="4"/>
      <c r="U72" s="4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</row>
    <row r="73" spans="1:36" x14ac:dyDescent="0.25">
      <c r="A73" s="4"/>
      <c r="B73" s="6"/>
      <c r="C73" s="4"/>
      <c r="D73" s="4"/>
      <c r="E73" s="4"/>
      <c r="F73" s="4"/>
      <c r="G73" s="4"/>
      <c r="H73" s="5"/>
      <c r="I73" s="4"/>
      <c r="J73" s="4"/>
      <c r="K73" s="4"/>
      <c r="L73" s="4"/>
      <c r="M73" s="4"/>
      <c r="N73" s="6"/>
      <c r="O73" s="4"/>
      <c r="P73" s="4"/>
      <c r="Q73" s="4"/>
      <c r="R73" s="5"/>
      <c r="S73" s="4"/>
      <c r="T73" s="4"/>
      <c r="U73" s="4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</row>
    <row r="74" spans="1:36" x14ac:dyDescent="0.25">
      <c r="A74" s="4"/>
      <c r="B74" s="6"/>
      <c r="C74" s="4"/>
      <c r="D74" s="4"/>
      <c r="E74" s="4"/>
      <c r="F74" s="4"/>
      <c r="G74" s="4"/>
      <c r="H74" s="5"/>
      <c r="I74" s="4"/>
      <c r="J74" s="4"/>
      <c r="K74" s="4"/>
      <c r="L74" s="4"/>
      <c r="M74" s="4"/>
      <c r="N74" s="6"/>
      <c r="O74" s="4"/>
      <c r="P74" s="4"/>
      <c r="Q74" s="4"/>
      <c r="R74" s="5"/>
      <c r="S74" s="4"/>
      <c r="T74" s="4"/>
      <c r="U74" s="4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</row>
    <row r="75" spans="1:36" x14ac:dyDescent="0.25">
      <c r="A75" s="4"/>
      <c r="B75" s="6"/>
      <c r="C75" s="4"/>
      <c r="D75" s="4"/>
      <c r="E75" s="4"/>
      <c r="F75" s="4"/>
      <c r="G75" s="4"/>
      <c r="H75" s="5"/>
      <c r="I75" s="4"/>
      <c r="J75" s="4"/>
      <c r="K75" s="4"/>
      <c r="L75" s="4"/>
      <c r="M75" s="4"/>
      <c r="N75" s="6"/>
      <c r="O75" s="4"/>
      <c r="P75" s="4"/>
      <c r="Q75" s="4"/>
      <c r="R75" s="5"/>
      <c r="S75" s="4"/>
      <c r="T75" s="4"/>
      <c r="U75" s="4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</row>
    <row r="76" spans="1:36" x14ac:dyDescent="0.25">
      <c r="A76" s="4"/>
      <c r="B76" s="6"/>
      <c r="C76" s="4"/>
      <c r="D76" s="4"/>
      <c r="E76" s="4"/>
      <c r="F76" s="4"/>
      <c r="G76" s="4"/>
      <c r="H76" s="5"/>
      <c r="I76" s="4"/>
      <c r="J76" s="4"/>
      <c r="K76" s="4"/>
      <c r="L76" s="4"/>
      <c r="M76" s="4"/>
      <c r="N76" s="6"/>
      <c r="O76" s="4"/>
      <c r="P76" s="4"/>
      <c r="Q76" s="4"/>
      <c r="R76" s="5"/>
      <c r="S76" s="4"/>
      <c r="T76" s="4"/>
      <c r="U76" s="4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</row>
    <row r="77" spans="1:36" x14ac:dyDescent="0.25">
      <c r="A77" s="4"/>
      <c r="B77" s="6"/>
      <c r="C77" s="4"/>
      <c r="D77" s="4"/>
      <c r="E77" s="4"/>
      <c r="F77" s="4"/>
      <c r="G77" s="4"/>
      <c r="H77" s="5"/>
      <c r="I77" s="4"/>
      <c r="J77" s="4"/>
      <c r="K77" s="4"/>
      <c r="L77" s="4"/>
      <c r="M77" s="4"/>
      <c r="N77" s="6"/>
      <c r="O77" s="4"/>
      <c r="P77" s="4"/>
      <c r="Q77" s="4"/>
      <c r="R77" s="5"/>
      <c r="S77" s="4"/>
      <c r="T77" s="4"/>
      <c r="U77" s="4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</row>
    <row r="78" spans="1:36" x14ac:dyDescent="0.25">
      <c r="A78" s="4"/>
      <c r="B78" s="6"/>
      <c r="C78" s="4"/>
      <c r="D78" s="4"/>
      <c r="E78" s="4"/>
      <c r="F78" s="4"/>
      <c r="G78" s="4"/>
      <c r="H78" s="5"/>
      <c r="I78" s="4"/>
      <c r="J78" s="4"/>
      <c r="K78" s="4"/>
      <c r="L78" s="4"/>
      <c r="M78" s="4"/>
      <c r="N78" s="6"/>
      <c r="O78" s="4"/>
      <c r="P78" s="4"/>
      <c r="Q78" s="4"/>
      <c r="R78" s="5"/>
      <c r="S78" s="4"/>
      <c r="T78" s="4"/>
      <c r="U78" s="4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</row>
    <row r="79" spans="1:36" x14ac:dyDescent="0.25">
      <c r="A79" s="4"/>
      <c r="B79" s="6"/>
      <c r="C79" s="4"/>
      <c r="D79" s="4"/>
      <c r="E79" s="4"/>
      <c r="F79" s="4"/>
      <c r="G79" s="4"/>
      <c r="H79" s="5"/>
      <c r="I79" s="4"/>
      <c r="J79" s="4"/>
      <c r="K79" s="4"/>
      <c r="L79" s="4"/>
      <c r="M79" s="4"/>
      <c r="N79" s="6"/>
      <c r="O79" s="4"/>
      <c r="P79" s="4"/>
      <c r="Q79" s="4"/>
      <c r="R79" s="5"/>
      <c r="S79" s="4"/>
      <c r="T79" s="4"/>
      <c r="U79" s="4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</row>
    <row r="80" spans="1:36" x14ac:dyDescent="0.25">
      <c r="A80" s="4"/>
      <c r="B80" s="6"/>
      <c r="C80" s="4"/>
      <c r="D80" s="4"/>
      <c r="E80" s="4"/>
      <c r="F80" s="4"/>
      <c r="G80" s="4"/>
      <c r="H80" s="5"/>
      <c r="I80" s="4"/>
      <c r="J80" s="4"/>
      <c r="K80" s="4"/>
      <c r="L80" s="4"/>
      <c r="M80" s="4"/>
      <c r="N80" s="6"/>
      <c r="O80" s="4"/>
      <c r="P80" s="4"/>
      <c r="Q80" s="4"/>
      <c r="R80" s="5"/>
      <c r="S80" s="4"/>
      <c r="T80" s="4"/>
      <c r="U80" s="4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</row>
    <row r="81" spans="1:36" x14ac:dyDescent="0.25">
      <c r="A81" s="4"/>
      <c r="B81" s="6"/>
      <c r="C81" s="4"/>
      <c r="D81" s="4"/>
      <c r="E81" s="4"/>
      <c r="F81" s="4"/>
      <c r="G81" s="4"/>
      <c r="H81" s="5"/>
      <c r="I81" s="4"/>
      <c r="J81" s="4"/>
      <c r="K81" s="4"/>
      <c r="L81" s="4"/>
      <c r="M81" s="4"/>
      <c r="N81" s="6"/>
      <c r="O81" s="4"/>
      <c r="P81" s="4"/>
      <c r="Q81" s="4"/>
      <c r="R81" s="5"/>
      <c r="S81" s="4"/>
      <c r="T81" s="4"/>
      <c r="U81" s="4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</row>
    <row r="82" spans="1:36" x14ac:dyDescent="0.25">
      <c r="A82" s="4"/>
      <c r="B82" s="6"/>
      <c r="C82" s="4"/>
      <c r="D82" s="4"/>
      <c r="E82" s="4"/>
      <c r="F82" s="4"/>
      <c r="G82" s="4"/>
      <c r="H82" s="5"/>
      <c r="I82" s="4"/>
      <c r="J82" s="4"/>
      <c r="K82" s="4"/>
      <c r="L82" s="4"/>
      <c r="M82" s="4"/>
      <c r="N82" s="6"/>
      <c r="O82" s="4"/>
      <c r="P82" s="4"/>
      <c r="Q82" s="4"/>
      <c r="R82" s="5"/>
      <c r="S82" s="4"/>
      <c r="T82" s="4"/>
      <c r="U82" s="4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</row>
    <row r="83" spans="1:36" x14ac:dyDescent="0.25">
      <c r="A83" s="4"/>
      <c r="B83" s="6"/>
      <c r="C83" s="4"/>
      <c r="D83" s="4"/>
      <c r="E83" s="4"/>
      <c r="F83" s="4"/>
      <c r="G83" s="4"/>
      <c r="H83" s="5"/>
      <c r="I83" s="4"/>
      <c r="J83" s="4"/>
      <c r="K83" s="4"/>
      <c r="L83" s="4"/>
      <c r="M83" s="4"/>
      <c r="N83" s="6"/>
      <c r="O83" s="4"/>
      <c r="P83" s="4"/>
      <c r="Q83" s="4"/>
      <c r="R83" s="5"/>
      <c r="S83" s="4"/>
      <c r="T83" s="4"/>
      <c r="U83" s="4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</row>
    <row r="84" spans="1:36" x14ac:dyDescent="0.25">
      <c r="A84" s="4"/>
      <c r="B84" s="6"/>
      <c r="C84" s="4"/>
      <c r="D84" s="4"/>
      <c r="E84" s="4"/>
      <c r="F84" s="4"/>
      <c r="G84" s="4"/>
      <c r="H84" s="5"/>
      <c r="I84" s="4"/>
      <c r="J84" s="4"/>
      <c r="K84" s="4"/>
      <c r="L84" s="4"/>
      <c r="M84" s="4"/>
      <c r="N84" s="6"/>
      <c r="O84" s="4"/>
      <c r="P84" s="4"/>
      <c r="Q84" s="4"/>
      <c r="R84" s="5"/>
      <c r="S84" s="4"/>
      <c r="T84" s="4"/>
      <c r="U84" s="4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</row>
    <row r="85" spans="1:36" x14ac:dyDescent="0.25">
      <c r="A85" s="4"/>
      <c r="B85" s="6"/>
      <c r="C85" s="4"/>
      <c r="D85" s="4"/>
      <c r="E85" s="4"/>
      <c r="F85" s="4"/>
      <c r="G85" s="4"/>
      <c r="H85" s="5"/>
      <c r="I85" s="4"/>
      <c r="J85" s="4"/>
      <c r="K85" s="4"/>
      <c r="L85" s="4"/>
      <c r="M85" s="4"/>
      <c r="N85" s="6"/>
      <c r="O85" s="4"/>
      <c r="P85" s="4"/>
      <c r="Q85" s="4"/>
      <c r="R85" s="5"/>
      <c r="S85" s="4"/>
      <c r="T85" s="4"/>
      <c r="U85" s="4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</row>
    <row r="86" spans="1:36" x14ac:dyDescent="0.25">
      <c r="A86" s="4"/>
      <c r="B86" s="6"/>
      <c r="C86" s="4"/>
      <c r="D86" s="4"/>
      <c r="E86" s="4"/>
      <c r="F86" s="4"/>
      <c r="G86" s="4"/>
      <c r="H86" s="5"/>
      <c r="I86" s="4"/>
      <c r="J86" s="4"/>
      <c r="K86" s="4"/>
      <c r="L86" s="4"/>
      <c r="M86" s="4"/>
      <c r="N86" s="6"/>
      <c r="O86" s="4"/>
      <c r="P86" s="4"/>
      <c r="Q86" s="4"/>
      <c r="R86" s="5"/>
      <c r="S86" s="4"/>
      <c r="T86" s="4"/>
      <c r="U86" s="4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</row>
    <row r="87" spans="1:36" x14ac:dyDescent="0.25">
      <c r="A87" s="4"/>
      <c r="B87" s="6"/>
      <c r="C87" s="4"/>
      <c r="D87" s="4"/>
      <c r="E87" s="4"/>
      <c r="F87" s="4"/>
      <c r="G87" s="4"/>
      <c r="H87" s="5"/>
      <c r="I87" s="4"/>
      <c r="J87" s="4"/>
      <c r="K87" s="4"/>
      <c r="L87" s="4"/>
      <c r="M87" s="4"/>
      <c r="N87" s="6"/>
      <c r="O87" s="4"/>
      <c r="P87" s="4"/>
      <c r="Q87" s="4"/>
      <c r="R87" s="5"/>
      <c r="S87" s="4"/>
      <c r="T87" s="4"/>
      <c r="U87" s="4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</row>
    <row r="88" spans="1:36" x14ac:dyDescent="0.25">
      <c r="A88" s="4"/>
      <c r="B88" s="6"/>
      <c r="C88" s="4"/>
      <c r="D88" s="4"/>
      <c r="E88" s="4"/>
      <c r="F88" s="4"/>
      <c r="G88" s="4"/>
      <c r="H88" s="5"/>
      <c r="I88" s="4"/>
      <c r="J88" s="4"/>
      <c r="K88" s="4"/>
      <c r="L88" s="4"/>
      <c r="M88" s="4"/>
      <c r="N88" s="6"/>
      <c r="O88" s="4"/>
      <c r="P88" s="4"/>
      <c r="Q88" s="4"/>
      <c r="R88" s="5"/>
      <c r="S88" s="4"/>
      <c r="T88" s="4"/>
      <c r="U88" s="4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</row>
    <row r="89" spans="1:36" x14ac:dyDescent="0.25">
      <c r="A89" s="4"/>
      <c r="B89" s="6"/>
      <c r="C89" s="4"/>
      <c r="D89" s="4"/>
      <c r="E89" s="4"/>
      <c r="F89" s="4"/>
      <c r="G89" s="4"/>
      <c r="H89" s="5"/>
      <c r="I89" s="4"/>
      <c r="J89" s="4"/>
      <c r="K89" s="4"/>
      <c r="L89" s="4"/>
      <c r="M89" s="4"/>
      <c r="N89" s="6"/>
      <c r="O89" s="4"/>
      <c r="P89" s="4"/>
      <c r="Q89" s="4"/>
      <c r="R89" s="5"/>
      <c r="S89" s="4"/>
      <c r="T89" s="4"/>
      <c r="U89" s="4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</row>
    <row r="90" spans="1:36" x14ac:dyDescent="0.25">
      <c r="A90" s="4"/>
      <c r="B90" s="6"/>
      <c r="C90" s="4"/>
      <c r="D90" s="4"/>
      <c r="E90" s="4"/>
      <c r="F90" s="4"/>
      <c r="G90" s="4"/>
      <c r="H90" s="5"/>
      <c r="I90" s="4"/>
      <c r="J90" s="4"/>
      <c r="K90" s="4"/>
      <c r="L90" s="4"/>
      <c r="M90" s="4"/>
      <c r="N90" s="6"/>
      <c r="O90" s="4"/>
      <c r="P90" s="4"/>
      <c r="Q90" s="4"/>
      <c r="R90" s="5"/>
      <c r="S90" s="4"/>
      <c r="T90" s="4"/>
      <c r="U90" s="4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</row>
    <row r="91" spans="1:36" x14ac:dyDescent="0.25">
      <c r="A91" s="4"/>
      <c r="B91" s="6"/>
      <c r="C91" s="4"/>
      <c r="D91" s="4"/>
      <c r="E91" s="4"/>
      <c r="F91" s="4"/>
      <c r="G91" s="4"/>
      <c r="H91" s="5"/>
      <c r="I91" s="4"/>
      <c r="J91" s="4"/>
      <c r="K91" s="4"/>
      <c r="L91" s="4"/>
      <c r="M91" s="4"/>
      <c r="N91" s="6"/>
      <c r="O91" s="4"/>
      <c r="P91" s="4"/>
      <c r="Q91" s="4"/>
      <c r="R91" s="5"/>
      <c r="S91" s="4"/>
      <c r="T91" s="4"/>
      <c r="U91" s="4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</row>
    <row r="92" spans="1:36" x14ac:dyDescent="0.25">
      <c r="A92" s="4"/>
      <c r="B92" s="6"/>
      <c r="C92" s="4"/>
      <c r="D92" s="4"/>
      <c r="E92" s="4"/>
      <c r="F92" s="4"/>
      <c r="G92" s="4"/>
      <c r="H92" s="5"/>
      <c r="I92" s="4"/>
      <c r="J92" s="4"/>
      <c r="K92" s="4"/>
      <c r="L92" s="4"/>
      <c r="M92" s="4"/>
      <c r="N92" s="6"/>
      <c r="O92" s="4"/>
      <c r="P92" s="4"/>
      <c r="Q92" s="4"/>
      <c r="R92" s="5"/>
      <c r="S92" s="4"/>
      <c r="T92" s="4"/>
      <c r="U92" s="4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</row>
    <row r="93" spans="1:36" x14ac:dyDescent="0.25">
      <c r="A93" s="4"/>
      <c r="B93" s="6"/>
      <c r="C93" s="4"/>
      <c r="D93" s="4"/>
      <c r="E93" s="4"/>
      <c r="F93" s="4"/>
      <c r="G93" s="4"/>
      <c r="H93" s="5"/>
      <c r="I93" s="4"/>
      <c r="J93" s="4"/>
      <c r="K93" s="4"/>
      <c r="L93" s="4"/>
      <c r="M93" s="4"/>
      <c r="N93" s="6"/>
      <c r="O93" s="4"/>
      <c r="P93" s="4"/>
      <c r="Q93" s="4"/>
      <c r="R93" s="5"/>
      <c r="S93" s="4"/>
      <c r="T93" s="4"/>
      <c r="U93" s="4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</row>
    <row r="94" spans="1:36" x14ac:dyDescent="0.25">
      <c r="A94" s="4"/>
      <c r="B94" s="6"/>
      <c r="C94" s="4"/>
      <c r="D94" s="4"/>
      <c r="E94" s="4"/>
      <c r="F94" s="4"/>
      <c r="G94" s="4"/>
      <c r="H94" s="5"/>
      <c r="I94" s="4"/>
      <c r="J94" s="4"/>
      <c r="K94" s="4"/>
      <c r="L94" s="4"/>
      <c r="M94" s="4"/>
      <c r="N94" s="6"/>
      <c r="O94" s="4"/>
      <c r="P94" s="4"/>
      <c r="Q94" s="4"/>
      <c r="R94" s="5"/>
      <c r="S94" s="4"/>
      <c r="T94" s="4"/>
      <c r="U94" s="4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</row>
    <row r="95" spans="1:36" x14ac:dyDescent="0.25">
      <c r="A95" s="4"/>
      <c r="B95" s="6"/>
      <c r="C95" s="4"/>
      <c r="D95" s="4"/>
      <c r="E95" s="4"/>
      <c r="F95" s="4"/>
      <c r="G95" s="4"/>
      <c r="H95" s="5"/>
      <c r="I95" s="4"/>
      <c r="J95" s="4"/>
      <c r="K95" s="4"/>
      <c r="L95" s="4"/>
      <c r="M95" s="4"/>
      <c r="N95" s="6"/>
      <c r="O95" s="4"/>
      <c r="P95" s="4"/>
      <c r="Q95" s="4"/>
      <c r="R95" s="5"/>
      <c r="S95" s="4"/>
      <c r="T95" s="4"/>
      <c r="U95" s="4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</row>
    <row r="96" spans="1:36" x14ac:dyDescent="0.25">
      <c r="A96" s="4"/>
      <c r="B96" s="6"/>
      <c r="C96" s="4"/>
      <c r="D96" s="4"/>
      <c r="E96" s="4"/>
      <c r="F96" s="4"/>
      <c r="G96" s="4"/>
      <c r="H96" s="5"/>
      <c r="I96" s="4"/>
      <c r="J96" s="4"/>
      <c r="K96" s="4"/>
      <c r="L96" s="4"/>
      <c r="M96" s="4"/>
      <c r="N96" s="6"/>
      <c r="O96" s="4"/>
      <c r="P96" s="4"/>
      <c r="Q96" s="4"/>
      <c r="R96" s="5"/>
      <c r="S96" s="4"/>
      <c r="T96" s="4"/>
      <c r="U96" s="4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</row>
    <row r="97" spans="1:36" x14ac:dyDescent="0.25">
      <c r="A97" s="4"/>
      <c r="B97" s="6"/>
      <c r="C97" s="4"/>
      <c r="D97" s="4"/>
      <c r="E97" s="4"/>
      <c r="F97" s="4"/>
      <c r="G97" s="4"/>
      <c r="H97" s="5"/>
      <c r="I97" s="4"/>
      <c r="J97" s="4"/>
      <c r="K97" s="4"/>
      <c r="L97" s="4"/>
      <c r="M97" s="4"/>
      <c r="N97" s="6"/>
      <c r="O97" s="4"/>
      <c r="P97" s="4"/>
      <c r="Q97" s="4"/>
      <c r="R97" s="5"/>
      <c r="S97" s="4"/>
      <c r="T97" s="4"/>
      <c r="U97" s="4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</row>
    <row r="98" spans="1:36" x14ac:dyDescent="0.25">
      <c r="A98" s="4"/>
      <c r="B98" s="6"/>
      <c r="C98" s="4"/>
      <c r="D98" s="4"/>
      <c r="E98" s="4"/>
      <c r="F98" s="4"/>
      <c r="G98" s="4"/>
      <c r="H98" s="5"/>
      <c r="I98" s="4"/>
      <c r="J98" s="4"/>
      <c r="K98" s="4"/>
      <c r="L98" s="4"/>
      <c r="M98" s="4"/>
      <c r="N98" s="6"/>
      <c r="O98" s="4"/>
      <c r="P98" s="4"/>
      <c r="Q98" s="4"/>
      <c r="R98" s="5"/>
      <c r="S98" s="4"/>
      <c r="T98" s="4"/>
      <c r="U98" s="4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</row>
    <row r="99" spans="1:36" x14ac:dyDescent="0.25">
      <c r="A99" s="4"/>
      <c r="B99" s="6"/>
      <c r="C99" s="4"/>
      <c r="D99" s="4"/>
      <c r="E99" s="4"/>
      <c r="F99" s="4"/>
      <c r="G99" s="4"/>
      <c r="H99" s="5"/>
      <c r="I99" s="4"/>
      <c r="J99" s="4"/>
      <c r="K99" s="4"/>
      <c r="L99" s="4"/>
      <c r="M99" s="4"/>
      <c r="N99" s="6"/>
      <c r="O99" s="4"/>
      <c r="P99" s="4"/>
      <c r="Q99" s="4"/>
      <c r="R99" s="5"/>
      <c r="S99" s="4"/>
      <c r="T99" s="4"/>
      <c r="U99" s="4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</row>
    <row r="100" spans="1:36" x14ac:dyDescent="0.25">
      <c r="A100" s="4"/>
      <c r="B100" s="6"/>
      <c r="C100" s="4"/>
      <c r="D100" s="4"/>
      <c r="E100" s="4"/>
      <c r="F100" s="4"/>
      <c r="G100" s="4"/>
      <c r="H100" s="5"/>
      <c r="I100" s="4"/>
      <c r="J100" s="4"/>
      <c r="K100" s="4"/>
      <c r="L100" s="4"/>
      <c r="M100" s="4"/>
      <c r="N100" s="6"/>
      <c r="O100" s="4"/>
      <c r="P100" s="4"/>
      <c r="Q100" s="4"/>
      <c r="R100" s="5"/>
      <c r="S100" s="4"/>
      <c r="T100" s="4"/>
      <c r="U100" s="4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</row>
    <row r="101" spans="1:36" x14ac:dyDescent="0.25">
      <c r="A101" s="4"/>
      <c r="B101" s="6"/>
      <c r="C101" s="4"/>
      <c r="D101" s="4"/>
      <c r="E101" s="4"/>
      <c r="F101" s="4"/>
      <c r="G101" s="4"/>
      <c r="H101" s="5"/>
      <c r="I101" s="4"/>
      <c r="J101" s="4"/>
      <c r="K101" s="4"/>
      <c r="L101" s="4"/>
      <c r="M101" s="4"/>
      <c r="N101" s="6"/>
      <c r="O101" s="4"/>
      <c r="P101" s="4"/>
      <c r="Q101" s="4"/>
      <c r="R101" s="5"/>
      <c r="S101" s="4"/>
      <c r="T101" s="4"/>
      <c r="U101" s="4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</row>
    <row r="102" spans="1:36" x14ac:dyDescent="0.25">
      <c r="A102" s="4"/>
      <c r="B102" s="6"/>
      <c r="C102" s="4"/>
      <c r="D102" s="4"/>
      <c r="E102" s="4"/>
      <c r="F102" s="4"/>
      <c r="G102" s="4"/>
      <c r="H102" s="5"/>
      <c r="I102" s="4"/>
      <c r="J102" s="4"/>
      <c r="K102" s="4"/>
      <c r="L102" s="4"/>
      <c r="M102" s="4"/>
      <c r="N102" s="6"/>
      <c r="O102" s="4"/>
      <c r="P102" s="4"/>
      <c r="Q102" s="4"/>
      <c r="R102" s="5"/>
      <c r="S102" s="4"/>
      <c r="T102" s="4"/>
      <c r="U102" s="4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</row>
    <row r="103" spans="1:36" x14ac:dyDescent="0.25">
      <c r="A103" s="4"/>
      <c r="B103" s="6"/>
      <c r="C103" s="4"/>
      <c r="D103" s="4"/>
      <c r="E103" s="4"/>
      <c r="F103" s="4"/>
      <c r="G103" s="4"/>
      <c r="H103" s="5"/>
      <c r="I103" s="4"/>
      <c r="J103" s="4"/>
      <c r="K103" s="4"/>
      <c r="L103" s="4"/>
      <c r="M103" s="4"/>
      <c r="N103" s="6"/>
      <c r="O103" s="4"/>
      <c r="P103" s="4"/>
      <c r="Q103" s="4"/>
      <c r="R103" s="5"/>
      <c r="S103" s="4"/>
      <c r="T103" s="4"/>
      <c r="U103" s="4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</row>
    <row r="104" spans="1:36" x14ac:dyDescent="0.25">
      <c r="A104" s="4"/>
      <c r="B104" s="6"/>
      <c r="C104" s="4"/>
      <c r="D104" s="4"/>
      <c r="E104" s="4"/>
      <c r="F104" s="4"/>
      <c r="G104" s="4"/>
      <c r="H104" s="5"/>
      <c r="I104" s="4"/>
      <c r="J104" s="4"/>
      <c r="K104" s="4"/>
      <c r="L104" s="4"/>
      <c r="M104" s="4"/>
      <c r="N104" s="6"/>
      <c r="O104" s="4"/>
      <c r="P104" s="4"/>
      <c r="Q104" s="4"/>
      <c r="R104" s="5"/>
      <c r="S104" s="4"/>
      <c r="T104" s="4"/>
      <c r="U104" s="4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</row>
    <row r="105" spans="1:36" x14ac:dyDescent="0.25">
      <c r="A105" s="4"/>
      <c r="B105" s="6"/>
      <c r="C105" s="4"/>
      <c r="D105" s="4"/>
      <c r="E105" s="4"/>
      <c r="F105" s="4"/>
      <c r="G105" s="4"/>
      <c r="H105" s="5"/>
      <c r="I105" s="4"/>
      <c r="J105" s="4"/>
      <c r="K105" s="4"/>
      <c r="L105" s="4"/>
      <c r="M105" s="4"/>
      <c r="N105" s="6"/>
      <c r="O105" s="4"/>
      <c r="P105" s="4"/>
      <c r="Q105" s="4"/>
      <c r="R105" s="5"/>
      <c r="S105" s="4"/>
      <c r="T105" s="4"/>
      <c r="U105" s="4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</row>
    <row r="106" spans="1:36" x14ac:dyDescent="0.25">
      <c r="A106" s="4"/>
      <c r="B106" s="6"/>
      <c r="C106" s="4"/>
      <c r="D106" s="4"/>
      <c r="E106" s="4"/>
      <c r="F106" s="4"/>
      <c r="G106" s="4"/>
      <c r="H106" s="5"/>
      <c r="I106" s="4"/>
      <c r="J106" s="4"/>
      <c r="K106" s="4"/>
      <c r="L106" s="4"/>
      <c r="M106" s="4"/>
      <c r="N106" s="6"/>
      <c r="O106" s="4"/>
      <c r="P106" s="4"/>
      <c r="Q106" s="4"/>
      <c r="R106" s="5"/>
      <c r="S106" s="4"/>
      <c r="T106" s="4"/>
      <c r="U106" s="4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</row>
    <row r="107" spans="1:36" x14ac:dyDescent="0.25">
      <c r="A107" s="4"/>
      <c r="B107" s="6"/>
      <c r="C107" s="4"/>
      <c r="D107" s="4"/>
      <c r="E107" s="4"/>
      <c r="F107" s="4"/>
      <c r="G107" s="4"/>
      <c r="H107" s="5"/>
      <c r="I107" s="4"/>
      <c r="J107" s="4"/>
      <c r="K107" s="4"/>
      <c r="L107" s="4"/>
      <c r="M107" s="4"/>
      <c r="N107" s="6"/>
      <c r="O107" s="4"/>
      <c r="P107" s="4"/>
      <c r="Q107" s="4"/>
      <c r="R107" s="5"/>
      <c r="S107" s="4"/>
      <c r="T107" s="4"/>
      <c r="U107" s="4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</row>
    <row r="108" spans="1:36" x14ac:dyDescent="0.25">
      <c r="A108" s="4"/>
      <c r="B108" s="6"/>
      <c r="C108" s="4"/>
      <c r="D108" s="4"/>
      <c r="E108" s="4"/>
      <c r="F108" s="4"/>
      <c r="G108" s="4"/>
      <c r="H108" s="5"/>
      <c r="I108" s="4"/>
      <c r="J108" s="4"/>
      <c r="K108" s="4"/>
      <c r="L108" s="4"/>
      <c r="M108" s="4"/>
      <c r="N108" s="6"/>
      <c r="O108" s="4"/>
      <c r="P108" s="4"/>
      <c r="Q108" s="4"/>
      <c r="R108" s="5"/>
      <c r="S108" s="4"/>
      <c r="T108" s="4"/>
      <c r="U108" s="4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</row>
    <row r="109" spans="1:36" x14ac:dyDescent="0.25">
      <c r="A109" s="4"/>
      <c r="B109" s="6"/>
      <c r="C109" s="4"/>
      <c r="D109" s="4"/>
      <c r="E109" s="4"/>
      <c r="F109" s="4"/>
      <c r="G109" s="4"/>
      <c r="H109" s="5"/>
      <c r="I109" s="4"/>
      <c r="J109" s="4"/>
      <c r="K109" s="4"/>
      <c r="L109" s="4"/>
      <c r="M109" s="4"/>
      <c r="N109" s="6"/>
      <c r="O109" s="4"/>
      <c r="P109" s="4"/>
      <c r="Q109" s="4"/>
      <c r="R109" s="5"/>
      <c r="S109" s="4"/>
      <c r="T109" s="4"/>
      <c r="U109" s="4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</row>
    <row r="110" spans="1:36" x14ac:dyDescent="0.25">
      <c r="A110" s="4"/>
      <c r="B110" s="6"/>
      <c r="C110" s="4"/>
      <c r="D110" s="4"/>
      <c r="E110" s="4"/>
      <c r="F110" s="4"/>
      <c r="G110" s="4"/>
      <c r="H110" s="5"/>
      <c r="I110" s="4"/>
      <c r="J110" s="4"/>
      <c r="K110" s="4"/>
      <c r="L110" s="4"/>
      <c r="M110" s="4"/>
      <c r="N110" s="6"/>
      <c r="O110" s="4"/>
      <c r="P110" s="4"/>
      <c r="Q110" s="4"/>
      <c r="R110" s="5"/>
      <c r="S110" s="4"/>
      <c r="T110" s="4"/>
      <c r="U110" s="4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</row>
    <row r="111" spans="1:36" x14ac:dyDescent="0.25">
      <c r="A111" s="4"/>
      <c r="B111" s="6"/>
      <c r="C111" s="4"/>
      <c r="D111" s="4"/>
      <c r="E111" s="4"/>
      <c r="F111" s="4"/>
      <c r="G111" s="4"/>
      <c r="H111" s="5"/>
      <c r="I111" s="4"/>
      <c r="J111" s="4"/>
      <c r="K111" s="4"/>
      <c r="L111" s="4"/>
      <c r="M111" s="4"/>
      <c r="N111" s="6"/>
      <c r="O111" s="4"/>
      <c r="P111" s="4"/>
      <c r="Q111" s="4"/>
      <c r="R111" s="5"/>
      <c r="S111" s="4"/>
      <c r="T111" s="4"/>
      <c r="U111" s="4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</row>
    <row r="112" spans="1:36" x14ac:dyDescent="0.25">
      <c r="A112" s="4"/>
      <c r="B112" s="6"/>
      <c r="C112" s="4"/>
      <c r="D112" s="4"/>
      <c r="E112" s="4"/>
      <c r="F112" s="4"/>
      <c r="G112" s="4"/>
      <c r="H112" s="5"/>
      <c r="I112" s="4"/>
      <c r="J112" s="4"/>
      <c r="K112" s="4"/>
      <c r="L112" s="4"/>
      <c r="M112" s="4"/>
      <c r="N112" s="6"/>
      <c r="O112" s="4"/>
      <c r="P112" s="4"/>
      <c r="Q112" s="4"/>
      <c r="R112" s="5"/>
      <c r="S112" s="4"/>
      <c r="T112" s="4"/>
      <c r="U112" s="4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</row>
    <row r="113" spans="1:36" x14ac:dyDescent="0.25">
      <c r="A113" s="4"/>
      <c r="B113" s="6"/>
      <c r="C113" s="4"/>
      <c r="D113" s="4"/>
      <c r="E113" s="4"/>
      <c r="F113" s="4"/>
      <c r="G113" s="4"/>
      <c r="H113" s="5"/>
      <c r="I113" s="4"/>
      <c r="J113" s="4"/>
      <c r="K113" s="4"/>
      <c r="L113" s="4"/>
      <c r="M113" s="4"/>
      <c r="N113" s="6"/>
      <c r="O113" s="4"/>
      <c r="P113" s="4"/>
      <c r="Q113" s="4"/>
      <c r="R113" s="5"/>
      <c r="S113" s="4"/>
      <c r="T113" s="4"/>
      <c r="U113" s="4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</row>
    <row r="114" spans="1:36" x14ac:dyDescent="0.25">
      <c r="A114" s="4"/>
      <c r="B114" s="6"/>
      <c r="C114" s="4"/>
      <c r="D114" s="4"/>
      <c r="E114" s="4"/>
      <c r="F114" s="4"/>
      <c r="G114" s="4"/>
      <c r="H114" s="5"/>
      <c r="I114" s="4"/>
      <c r="J114" s="4"/>
      <c r="K114" s="4"/>
      <c r="L114" s="4"/>
      <c r="M114" s="4"/>
      <c r="N114" s="6"/>
      <c r="O114" s="4"/>
      <c r="P114" s="4"/>
      <c r="Q114" s="4"/>
      <c r="R114" s="5"/>
      <c r="S114" s="4"/>
      <c r="T114" s="4"/>
      <c r="U114" s="4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</row>
    <row r="115" spans="1:36" x14ac:dyDescent="0.25">
      <c r="A115" s="4"/>
      <c r="B115" s="6"/>
      <c r="C115" s="4"/>
      <c r="D115" s="4"/>
      <c r="E115" s="4"/>
      <c r="F115" s="4"/>
      <c r="G115" s="4"/>
      <c r="H115" s="5"/>
      <c r="I115" s="4"/>
      <c r="J115" s="4"/>
      <c r="K115" s="4"/>
      <c r="L115" s="4"/>
      <c r="M115" s="4"/>
      <c r="N115" s="6"/>
      <c r="O115" s="4"/>
      <c r="P115" s="4"/>
      <c r="Q115" s="4"/>
      <c r="R115" s="5"/>
      <c r="S115" s="4"/>
      <c r="T115" s="4"/>
      <c r="U115" s="4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</row>
    <row r="116" spans="1:36" x14ac:dyDescent="0.25">
      <c r="A116" s="4"/>
      <c r="B116" s="6"/>
      <c r="C116" s="4"/>
      <c r="D116" s="4"/>
      <c r="E116" s="4"/>
      <c r="F116" s="4"/>
      <c r="G116" s="4"/>
      <c r="H116" s="5"/>
      <c r="I116" s="4"/>
      <c r="J116" s="4"/>
      <c r="K116" s="4"/>
      <c r="L116" s="4"/>
      <c r="M116" s="4"/>
      <c r="N116" s="6"/>
      <c r="O116" s="4"/>
      <c r="P116" s="4"/>
      <c r="Q116" s="4"/>
      <c r="R116" s="5"/>
      <c r="S116" s="4"/>
      <c r="T116" s="4"/>
      <c r="U116" s="4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</row>
    <row r="117" spans="1:36" x14ac:dyDescent="0.25">
      <c r="A117" s="4"/>
      <c r="B117" s="6"/>
      <c r="C117" s="4"/>
      <c r="D117" s="4"/>
      <c r="E117" s="4"/>
      <c r="F117" s="4"/>
      <c r="G117" s="4"/>
      <c r="H117" s="5"/>
      <c r="I117" s="4"/>
      <c r="J117" s="4"/>
      <c r="K117" s="4"/>
      <c r="L117" s="4"/>
      <c r="M117" s="4"/>
      <c r="N117" s="6"/>
      <c r="O117" s="4"/>
      <c r="P117" s="4"/>
      <c r="Q117" s="4"/>
      <c r="R117" s="5"/>
      <c r="S117" s="4"/>
      <c r="T117" s="4"/>
      <c r="U117" s="4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</row>
    <row r="118" spans="1:36" x14ac:dyDescent="0.25">
      <c r="A118" s="4"/>
      <c r="B118" s="6"/>
      <c r="C118" s="4"/>
      <c r="D118" s="4"/>
      <c r="E118" s="4"/>
      <c r="F118" s="4"/>
      <c r="G118" s="4"/>
      <c r="H118" s="5"/>
      <c r="I118" s="4"/>
      <c r="J118" s="4"/>
      <c r="K118" s="4"/>
      <c r="L118" s="4"/>
      <c r="M118" s="4"/>
      <c r="N118" s="6"/>
      <c r="O118" s="4"/>
      <c r="P118" s="4"/>
      <c r="Q118" s="4"/>
      <c r="R118" s="5"/>
      <c r="S118" s="4"/>
      <c r="T118" s="4"/>
      <c r="U118" s="4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</row>
    <row r="119" spans="1:36" x14ac:dyDescent="0.25">
      <c r="A119" s="4"/>
      <c r="B119" s="6"/>
      <c r="C119" s="4"/>
      <c r="D119" s="4"/>
      <c r="E119" s="4"/>
      <c r="F119" s="4"/>
      <c r="G119" s="4"/>
      <c r="H119" s="5"/>
      <c r="I119" s="4"/>
      <c r="J119" s="4"/>
      <c r="K119" s="4"/>
      <c r="L119" s="4"/>
      <c r="M119" s="4"/>
      <c r="N119" s="6"/>
      <c r="O119" s="4"/>
      <c r="P119" s="4"/>
      <c r="Q119" s="4"/>
      <c r="R119" s="5"/>
      <c r="S119" s="4"/>
      <c r="T119" s="4"/>
      <c r="U119" s="4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</row>
    <row r="120" spans="1:36" x14ac:dyDescent="0.25">
      <c r="A120" s="4"/>
      <c r="B120" s="6"/>
      <c r="C120" s="4"/>
      <c r="D120" s="4"/>
      <c r="E120" s="4"/>
      <c r="F120" s="4"/>
      <c r="G120" s="4"/>
      <c r="H120" s="5"/>
      <c r="I120" s="4"/>
      <c r="J120" s="4"/>
      <c r="K120" s="4"/>
      <c r="L120" s="4"/>
      <c r="M120" s="4"/>
      <c r="N120" s="6"/>
      <c r="O120" s="4"/>
      <c r="P120" s="4"/>
      <c r="Q120" s="4"/>
      <c r="R120" s="5"/>
      <c r="S120" s="4"/>
      <c r="T120" s="4"/>
      <c r="U120" s="4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</row>
    <row r="121" spans="1:36" x14ac:dyDescent="0.25">
      <c r="A121" s="4"/>
      <c r="B121" s="6"/>
      <c r="C121" s="4"/>
      <c r="D121" s="4"/>
      <c r="E121" s="4"/>
      <c r="F121" s="4"/>
      <c r="G121" s="4"/>
      <c r="H121" s="5"/>
      <c r="I121" s="4"/>
      <c r="J121" s="4"/>
      <c r="K121" s="4"/>
      <c r="L121" s="4"/>
      <c r="M121" s="4"/>
      <c r="N121" s="6"/>
      <c r="O121" s="4"/>
      <c r="P121" s="4"/>
      <c r="Q121" s="4"/>
      <c r="R121" s="5"/>
      <c r="S121" s="4"/>
      <c r="T121" s="4"/>
      <c r="U121" s="4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</row>
    <row r="122" spans="1:36" x14ac:dyDescent="0.25">
      <c r="A122" s="4"/>
      <c r="B122" s="6"/>
      <c r="C122" s="4"/>
      <c r="D122" s="4"/>
      <c r="E122" s="4"/>
      <c r="F122" s="4"/>
      <c r="G122" s="4"/>
      <c r="H122" s="5"/>
      <c r="I122" s="4"/>
      <c r="J122" s="4"/>
      <c r="K122" s="4"/>
      <c r="L122" s="4"/>
      <c r="M122" s="4"/>
      <c r="N122" s="6"/>
      <c r="O122" s="4"/>
      <c r="P122" s="4"/>
      <c r="Q122" s="4"/>
      <c r="R122" s="5"/>
      <c r="S122" s="4"/>
      <c r="T122" s="4"/>
      <c r="U122" s="4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</row>
    <row r="123" spans="1:36" x14ac:dyDescent="0.25">
      <c r="A123" s="4"/>
      <c r="B123" s="6"/>
      <c r="C123" s="4"/>
      <c r="D123" s="4"/>
      <c r="E123" s="4"/>
      <c r="F123" s="4"/>
      <c r="G123" s="4"/>
      <c r="H123" s="5"/>
      <c r="I123" s="4"/>
      <c r="J123" s="4"/>
      <c r="K123" s="4"/>
      <c r="L123" s="4"/>
      <c r="M123" s="4"/>
      <c r="N123" s="6"/>
      <c r="O123" s="4"/>
      <c r="P123" s="4"/>
      <c r="Q123" s="4"/>
      <c r="R123" s="5"/>
      <c r="S123" s="4"/>
      <c r="T123" s="4"/>
      <c r="U123" s="4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</row>
    <row r="124" spans="1:36" x14ac:dyDescent="0.25">
      <c r="A124" s="4"/>
      <c r="B124" s="6"/>
      <c r="C124" s="4"/>
      <c r="D124" s="4"/>
      <c r="E124" s="4"/>
      <c r="F124" s="4"/>
      <c r="G124" s="4"/>
      <c r="H124" s="5"/>
      <c r="I124" s="4"/>
      <c r="J124" s="4"/>
      <c r="K124" s="4"/>
      <c r="L124" s="4"/>
      <c r="M124" s="4"/>
      <c r="N124" s="6"/>
      <c r="O124" s="4"/>
      <c r="P124" s="4"/>
      <c r="Q124" s="4"/>
      <c r="R124" s="5"/>
      <c r="S124" s="4"/>
      <c r="T124" s="4"/>
      <c r="U124" s="4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</row>
    <row r="125" spans="1:36" x14ac:dyDescent="0.25">
      <c r="A125" s="4"/>
      <c r="B125" s="6"/>
      <c r="C125" s="4"/>
      <c r="D125" s="4"/>
      <c r="E125" s="4"/>
      <c r="F125" s="4"/>
      <c r="G125" s="4"/>
      <c r="H125" s="5"/>
      <c r="I125" s="4"/>
      <c r="J125" s="4"/>
      <c r="K125" s="4"/>
      <c r="L125" s="4"/>
      <c r="M125" s="4"/>
      <c r="N125" s="6"/>
      <c r="O125" s="4"/>
      <c r="P125" s="4"/>
      <c r="Q125" s="4"/>
      <c r="R125" s="5"/>
      <c r="S125" s="4"/>
      <c r="T125" s="4"/>
      <c r="U125" s="4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</row>
    <row r="126" spans="1:36" x14ac:dyDescent="0.25">
      <c r="A126" s="4"/>
      <c r="B126" s="6"/>
      <c r="C126" s="4"/>
      <c r="D126" s="4"/>
      <c r="E126" s="4"/>
      <c r="F126" s="4"/>
      <c r="G126" s="4"/>
      <c r="H126" s="5"/>
      <c r="I126" s="4"/>
      <c r="J126" s="4"/>
      <c r="K126" s="4"/>
      <c r="L126" s="4"/>
      <c r="M126" s="4"/>
      <c r="N126" s="6"/>
      <c r="O126" s="4"/>
      <c r="P126" s="4"/>
      <c r="Q126" s="4"/>
      <c r="R126" s="5"/>
      <c r="S126" s="4"/>
      <c r="T126" s="4"/>
      <c r="U126" s="4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</row>
    <row r="127" spans="1:36" x14ac:dyDescent="0.25">
      <c r="A127" s="4"/>
      <c r="B127" s="6"/>
      <c r="C127" s="4"/>
      <c r="D127" s="4"/>
      <c r="E127" s="4"/>
      <c r="F127" s="4"/>
      <c r="G127" s="4"/>
      <c r="H127" s="5"/>
      <c r="I127" s="4"/>
      <c r="J127" s="4"/>
      <c r="K127" s="4"/>
      <c r="L127" s="4"/>
      <c r="M127" s="4"/>
      <c r="N127" s="6"/>
      <c r="O127" s="4"/>
      <c r="P127" s="4"/>
      <c r="Q127" s="4"/>
      <c r="R127" s="5"/>
      <c r="S127" s="4"/>
      <c r="T127" s="4"/>
      <c r="U127" s="4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</row>
    <row r="128" spans="1:36" x14ac:dyDescent="0.25">
      <c r="A128" s="4"/>
      <c r="B128" s="6"/>
      <c r="C128" s="4"/>
      <c r="D128" s="4"/>
      <c r="E128" s="4"/>
      <c r="F128" s="4"/>
      <c r="G128" s="4"/>
      <c r="H128" s="5"/>
      <c r="I128" s="4"/>
      <c r="J128" s="4"/>
      <c r="K128" s="4"/>
      <c r="L128" s="4"/>
      <c r="M128" s="4"/>
      <c r="N128" s="6"/>
      <c r="O128" s="4"/>
      <c r="P128" s="4"/>
      <c r="Q128" s="4"/>
      <c r="R128" s="5"/>
      <c r="S128" s="4"/>
      <c r="T128" s="4"/>
      <c r="U128" s="4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</row>
    <row r="129" spans="1:36" x14ac:dyDescent="0.25">
      <c r="A129" s="4"/>
      <c r="B129" s="6"/>
      <c r="C129" s="4"/>
      <c r="D129" s="4"/>
      <c r="E129" s="4"/>
      <c r="F129" s="4"/>
      <c r="G129" s="4"/>
      <c r="H129" s="5"/>
      <c r="I129" s="4"/>
      <c r="J129" s="4"/>
      <c r="K129" s="4"/>
      <c r="L129" s="4"/>
      <c r="M129" s="4"/>
      <c r="N129" s="6"/>
      <c r="O129" s="4"/>
      <c r="P129" s="4"/>
      <c r="Q129" s="4"/>
      <c r="R129" s="5"/>
      <c r="S129" s="4"/>
      <c r="T129" s="4"/>
      <c r="U129" s="4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</row>
    <row r="130" spans="1:36" x14ac:dyDescent="0.25">
      <c r="A130" s="4"/>
      <c r="B130" s="6"/>
      <c r="C130" s="4"/>
      <c r="D130" s="4"/>
      <c r="E130" s="4"/>
      <c r="F130" s="4"/>
      <c r="G130" s="4"/>
      <c r="H130" s="5"/>
      <c r="I130" s="4"/>
      <c r="J130" s="4"/>
      <c r="K130" s="4"/>
      <c r="L130" s="4"/>
      <c r="M130" s="4"/>
      <c r="N130" s="6"/>
      <c r="O130" s="4"/>
      <c r="P130" s="4"/>
      <c r="Q130" s="4"/>
      <c r="R130" s="5"/>
      <c r="S130" s="4"/>
      <c r="T130" s="4"/>
      <c r="U130" s="4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</row>
    <row r="131" spans="1:36" x14ac:dyDescent="0.25">
      <c r="A131" s="4"/>
      <c r="B131" s="6"/>
      <c r="C131" s="4"/>
      <c r="D131" s="4"/>
      <c r="E131" s="4"/>
      <c r="F131" s="4"/>
      <c r="G131" s="4"/>
      <c r="H131" s="5"/>
      <c r="I131" s="4"/>
      <c r="J131" s="4"/>
      <c r="K131" s="4"/>
      <c r="L131" s="4"/>
      <c r="M131" s="4"/>
      <c r="N131" s="6"/>
      <c r="O131" s="4"/>
      <c r="P131" s="4"/>
      <c r="Q131" s="4"/>
      <c r="R131" s="5"/>
      <c r="S131" s="4"/>
      <c r="T131" s="4"/>
      <c r="U131" s="4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</row>
    <row r="132" spans="1:36" x14ac:dyDescent="0.25">
      <c r="A132" s="4"/>
      <c r="B132" s="6"/>
      <c r="C132" s="4"/>
      <c r="D132" s="4"/>
      <c r="E132" s="4"/>
      <c r="F132" s="4"/>
      <c r="G132" s="4"/>
      <c r="H132" s="5"/>
      <c r="I132" s="4"/>
      <c r="J132" s="4"/>
      <c r="K132" s="4"/>
      <c r="L132" s="4"/>
      <c r="M132" s="4"/>
      <c r="N132" s="6"/>
      <c r="O132" s="4"/>
      <c r="P132" s="4"/>
      <c r="Q132" s="4"/>
      <c r="R132" s="5"/>
      <c r="S132" s="4"/>
      <c r="T132" s="4"/>
      <c r="U132" s="4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</row>
    <row r="133" spans="1:36" x14ac:dyDescent="0.25">
      <c r="A133" s="4"/>
      <c r="B133" s="6"/>
      <c r="C133" s="4"/>
      <c r="D133" s="4"/>
      <c r="E133" s="4"/>
      <c r="F133" s="4"/>
      <c r="G133" s="4"/>
      <c r="H133" s="5"/>
      <c r="I133" s="4"/>
      <c r="J133" s="4"/>
      <c r="K133" s="4"/>
      <c r="L133" s="4"/>
      <c r="M133" s="4"/>
      <c r="N133" s="6"/>
      <c r="O133" s="4"/>
      <c r="P133" s="4"/>
      <c r="Q133" s="4"/>
      <c r="R133" s="5"/>
      <c r="S133" s="4"/>
      <c r="T133" s="4"/>
      <c r="U133" s="4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</row>
    <row r="134" spans="1:36" x14ac:dyDescent="0.25">
      <c r="A134" s="4"/>
      <c r="B134" s="6"/>
      <c r="C134" s="4"/>
      <c r="D134" s="4"/>
      <c r="E134" s="4"/>
      <c r="F134" s="4"/>
      <c r="G134" s="4"/>
      <c r="H134" s="5"/>
      <c r="I134" s="4"/>
      <c r="J134" s="4"/>
      <c r="K134" s="4"/>
      <c r="L134" s="4"/>
      <c r="M134" s="4"/>
      <c r="N134" s="6"/>
      <c r="O134" s="4"/>
      <c r="P134" s="4"/>
      <c r="Q134" s="4"/>
      <c r="R134" s="5"/>
      <c r="S134" s="4"/>
      <c r="T134" s="4"/>
      <c r="U134" s="4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</row>
    <row r="135" spans="1:36" x14ac:dyDescent="0.25">
      <c r="A135" s="4"/>
      <c r="B135" s="6"/>
      <c r="C135" s="4"/>
      <c r="D135" s="4"/>
      <c r="E135" s="4"/>
      <c r="F135" s="4"/>
      <c r="G135" s="4"/>
      <c r="H135" s="5"/>
      <c r="I135" s="4"/>
      <c r="J135" s="4"/>
      <c r="K135" s="4"/>
      <c r="L135" s="4"/>
      <c r="M135" s="4"/>
      <c r="N135" s="6"/>
      <c r="O135" s="4"/>
      <c r="P135" s="4"/>
      <c r="Q135" s="4"/>
      <c r="R135" s="5"/>
      <c r="S135" s="4"/>
      <c r="T135" s="4"/>
      <c r="U135" s="4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</row>
    <row r="136" spans="1:36" x14ac:dyDescent="0.25">
      <c r="A136" s="4"/>
      <c r="B136" s="6"/>
      <c r="C136" s="4"/>
      <c r="D136" s="4"/>
      <c r="E136" s="4"/>
      <c r="F136" s="4"/>
      <c r="G136" s="4"/>
      <c r="H136" s="5"/>
      <c r="I136" s="4"/>
      <c r="J136" s="4"/>
      <c r="K136" s="4"/>
      <c r="L136" s="4"/>
      <c r="M136" s="4"/>
      <c r="N136" s="6"/>
      <c r="O136" s="4"/>
      <c r="P136" s="4"/>
      <c r="Q136" s="4"/>
      <c r="R136" s="5"/>
      <c r="S136" s="4"/>
      <c r="T136" s="4"/>
      <c r="U136" s="4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</row>
    <row r="137" spans="1:36" x14ac:dyDescent="0.25">
      <c r="A137" s="4"/>
      <c r="B137" s="6"/>
      <c r="C137" s="4"/>
      <c r="D137" s="4"/>
      <c r="E137" s="4"/>
      <c r="F137" s="4"/>
      <c r="G137" s="4"/>
      <c r="H137" s="5"/>
      <c r="I137" s="4"/>
      <c r="J137" s="4"/>
      <c r="K137" s="4"/>
      <c r="L137" s="4"/>
      <c r="M137" s="4"/>
      <c r="N137" s="6"/>
      <c r="O137" s="4"/>
      <c r="P137" s="4"/>
      <c r="Q137" s="4"/>
      <c r="R137" s="5"/>
      <c r="S137" s="4"/>
      <c r="T137" s="4"/>
      <c r="U137" s="4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</row>
    <row r="138" spans="1:36" x14ac:dyDescent="0.25">
      <c r="A138" s="4"/>
      <c r="B138" s="6"/>
      <c r="C138" s="4"/>
      <c r="D138" s="4"/>
      <c r="E138" s="4"/>
      <c r="F138" s="4"/>
      <c r="G138" s="4"/>
      <c r="H138" s="5"/>
      <c r="I138" s="4"/>
      <c r="J138" s="4"/>
      <c r="K138" s="4"/>
      <c r="L138" s="4"/>
      <c r="M138" s="4"/>
      <c r="N138" s="6"/>
      <c r="O138" s="4"/>
      <c r="P138" s="4"/>
      <c r="Q138" s="4"/>
      <c r="R138" s="5"/>
      <c r="S138" s="4"/>
      <c r="T138" s="4"/>
      <c r="U138" s="4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</row>
    <row r="139" spans="1:36" x14ac:dyDescent="0.25">
      <c r="A139" s="4"/>
      <c r="B139" s="6"/>
      <c r="C139" s="4"/>
      <c r="D139" s="4"/>
      <c r="E139" s="4"/>
      <c r="F139" s="4"/>
      <c r="G139" s="4"/>
      <c r="H139" s="5"/>
      <c r="I139" s="4"/>
      <c r="J139" s="4"/>
      <c r="K139" s="4"/>
      <c r="L139" s="4"/>
      <c r="M139" s="4"/>
      <c r="N139" s="6"/>
      <c r="O139" s="4"/>
      <c r="P139" s="4"/>
      <c r="Q139" s="4"/>
      <c r="R139" s="5"/>
      <c r="S139" s="4"/>
      <c r="T139" s="4"/>
      <c r="U139" s="4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</row>
    <row r="140" spans="1:36" x14ac:dyDescent="0.25">
      <c r="A140" s="4"/>
      <c r="B140" s="6"/>
      <c r="C140" s="4"/>
      <c r="D140" s="4"/>
      <c r="E140" s="4"/>
      <c r="F140" s="4"/>
      <c r="G140" s="4"/>
      <c r="H140" s="5"/>
      <c r="I140" s="4"/>
      <c r="J140" s="4"/>
      <c r="K140" s="4"/>
      <c r="L140" s="4"/>
      <c r="M140" s="4"/>
      <c r="N140" s="6"/>
      <c r="O140" s="4"/>
      <c r="P140" s="4"/>
      <c r="Q140" s="4"/>
      <c r="R140" s="5"/>
      <c r="S140" s="4"/>
      <c r="T140" s="4"/>
      <c r="U140" s="4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</row>
    <row r="141" spans="1:36" x14ac:dyDescent="0.25">
      <c r="A141" s="4"/>
      <c r="B141" s="6"/>
      <c r="C141" s="4"/>
      <c r="D141" s="4"/>
      <c r="E141" s="4"/>
      <c r="F141" s="4"/>
      <c r="G141" s="4"/>
      <c r="H141" s="5"/>
      <c r="I141" s="4"/>
      <c r="J141" s="4"/>
      <c r="K141" s="4"/>
      <c r="L141" s="4"/>
      <c r="M141" s="4"/>
      <c r="N141" s="6"/>
      <c r="O141" s="4"/>
      <c r="P141" s="4"/>
      <c r="Q141" s="4"/>
      <c r="R141" s="5"/>
      <c r="S141" s="4"/>
      <c r="T141" s="4"/>
      <c r="U141" s="4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</row>
    <row r="142" spans="1:36" x14ac:dyDescent="0.25">
      <c r="A142" s="4"/>
      <c r="B142" s="6"/>
      <c r="C142" s="4"/>
      <c r="D142" s="4"/>
      <c r="E142" s="4"/>
      <c r="F142" s="4"/>
      <c r="G142" s="4"/>
      <c r="H142" s="5"/>
      <c r="I142" s="4"/>
      <c r="J142" s="4"/>
      <c r="K142" s="4"/>
      <c r="L142" s="4"/>
      <c r="M142" s="4"/>
      <c r="N142" s="6"/>
      <c r="O142" s="4"/>
      <c r="P142" s="4"/>
      <c r="Q142" s="4"/>
      <c r="R142" s="5"/>
      <c r="S142" s="4"/>
      <c r="T142" s="4"/>
      <c r="U142" s="4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</row>
    <row r="143" spans="1:36" x14ac:dyDescent="0.25">
      <c r="A143" s="4"/>
      <c r="B143" s="6"/>
      <c r="C143" s="4"/>
      <c r="D143" s="4"/>
      <c r="E143" s="4"/>
      <c r="F143" s="4"/>
      <c r="G143" s="4"/>
      <c r="H143" s="5"/>
      <c r="I143" s="4"/>
      <c r="J143" s="4"/>
      <c r="K143" s="4"/>
      <c r="L143" s="4"/>
      <c r="M143" s="4"/>
      <c r="N143" s="6"/>
      <c r="O143" s="4"/>
      <c r="P143" s="4"/>
      <c r="Q143" s="4"/>
      <c r="R143" s="5"/>
      <c r="S143" s="4"/>
      <c r="T143" s="4"/>
      <c r="U143" s="4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</row>
    <row r="144" spans="1:36" x14ac:dyDescent="0.25">
      <c r="A144" s="4"/>
      <c r="B144" s="6"/>
      <c r="C144" s="4"/>
      <c r="D144" s="4"/>
      <c r="E144" s="4"/>
      <c r="F144" s="4"/>
      <c r="G144" s="4"/>
      <c r="H144" s="5"/>
      <c r="I144" s="4"/>
      <c r="J144" s="4"/>
      <c r="K144" s="4"/>
      <c r="L144" s="4"/>
      <c r="M144" s="4"/>
      <c r="N144" s="6"/>
      <c r="O144" s="4"/>
      <c r="P144" s="4"/>
      <c r="Q144" s="4"/>
      <c r="R144" s="5"/>
      <c r="S144" s="4"/>
      <c r="T144" s="4"/>
      <c r="U144" s="4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</row>
    <row r="145" spans="1:36" x14ac:dyDescent="0.25">
      <c r="A145" s="4"/>
      <c r="B145" s="6"/>
      <c r="C145" s="4"/>
      <c r="D145" s="4"/>
      <c r="E145" s="4"/>
      <c r="F145" s="4"/>
      <c r="G145" s="4"/>
      <c r="H145" s="5"/>
      <c r="I145" s="4"/>
      <c r="J145" s="4"/>
      <c r="K145" s="4"/>
      <c r="L145" s="4"/>
      <c r="M145" s="4"/>
      <c r="N145" s="6"/>
      <c r="O145" s="4"/>
      <c r="P145" s="4"/>
      <c r="Q145" s="4"/>
      <c r="R145" s="5"/>
      <c r="S145" s="4"/>
      <c r="T145" s="4"/>
      <c r="U145" s="4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</row>
    <row r="146" spans="1:36" x14ac:dyDescent="0.25">
      <c r="A146" s="4"/>
      <c r="B146" s="6"/>
      <c r="C146" s="4"/>
      <c r="D146" s="4"/>
      <c r="E146" s="4"/>
      <c r="F146" s="4"/>
      <c r="G146" s="4"/>
      <c r="H146" s="5"/>
      <c r="I146" s="4"/>
      <c r="J146" s="4"/>
      <c r="K146" s="4"/>
      <c r="L146" s="4"/>
      <c r="M146" s="4"/>
      <c r="N146" s="6"/>
      <c r="O146" s="4"/>
      <c r="P146" s="4"/>
      <c r="Q146" s="4"/>
      <c r="R146" s="5"/>
      <c r="S146" s="4"/>
      <c r="T146" s="4"/>
      <c r="U146" s="4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</row>
    <row r="147" spans="1:36" x14ac:dyDescent="0.25">
      <c r="A147" s="4"/>
      <c r="B147" s="6"/>
      <c r="C147" s="4"/>
      <c r="D147" s="4"/>
      <c r="E147" s="4"/>
      <c r="F147" s="4"/>
      <c r="G147" s="4"/>
      <c r="H147" s="5"/>
      <c r="I147" s="4"/>
      <c r="J147" s="4"/>
      <c r="K147" s="4"/>
      <c r="L147" s="4"/>
      <c r="M147" s="4"/>
      <c r="N147" s="6"/>
      <c r="O147" s="4"/>
      <c r="P147" s="4"/>
      <c r="Q147" s="4"/>
      <c r="R147" s="5"/>
      <c r="S147" s="4"/>
      <c r="T147" s="4"/>
      <c r="U147" s="4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</row>
    <row r="148" spans="1:36" x14ac:dyDescent="0.25">
      <c r="A148" s="4"/>
      <c r="B148" s="6"/>
      <c r="C148" s="4"/>
      <c r="D148" s="4"/>
      <c r="E148" s="4"/>
      <c r="F148" s="4"/>
      <c r="G148" s="4"/>
      <c r="H148" s="5"/>
      <c r="I148" s="4"/>
      <c r="J148" s="4"/>
      <c r="K148" s="4"/>
      <c r="L148" s="4"/>
      <c r="M148" s="4"/>
      <c r="N148" s="6"/>
      <c r="O148" s="4"/>
      <c r="P148" s="4"/>
      <c r="Q148" s="4"/>
      <c r="R148" s="5"/>
      <c r="S148" s="4"/>
      <c r="T148" s="4"/>
      <c r="U148" s="4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</row>
    <row r="149" spans="1:36" x14ac:dyDescent="0.25">
      <c r="A149" s="4"/>
      <c r="B149" s="6"/>
      <c r="C149" s="4"/>
      <c r="D149" s="4"/>
      <c r="E149" s="4"/>
      <c r="F149" s="4"/>
      <c r="G149" s="4"/>
      <c r="H149" s="5"/>
      <c r="I149" s="4"/>
      <c r="J149" s="4"/>
      <c r="K149" s="4"/>
      <c r="L149" s="4"/>
      <c r="M149" s="4"/>
      <c r="N149" s="6"/>
      <c r="O149" s="4"/>
      <c r="P149" s="4"/>
      <c r="Q149" s="4"/>
      <c r="R149" s="5"/>
      <c r="S149" s="4"/>
      <c r="T149" s="4"/>
      <c r="U149" s="4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</row>
    <row r="150" spans="1:36" x14ac:dyDescent="0.25">
      <c r="A150" s="4"/>
      <c r="B150" s="6"/>
      <c r="C150" s="4"/>
      <c r="D150" s="4"/>
      <c r="E150" s="4"/>
      <c r="F150" s="4"/>
      <c r="G150" s="4"/>
      <c r="H150" s="5"/>
      <c r="I150" s="4"/>
      <c r="J150" s="4"/>
      <c r="K150" s="4"/>
      <c r="L150" s="4"/>
      <c r="M150" s="4"/>
      <c r="N150" s="6"/>
      <c r="O150" s="4"/>
      <c r="P150" s="4"/>
      <c r="Q150" s="4"/>
      <c r="R150" s="5"/>
      <c r="S150" s="4"/>
      <c r="T150" s="4"/>
      <c r="U150" s="4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</row>
    <row r="151" spans="1:36" x14ac:dyDescent="0.25">
      <c r="A151" s="4"/>
      <c r="B151" s="6"/>
      <c r="C151" s="4"/>
      <c r="D151" s="4"/>
      <c r="E151" s="4"/>
      <c r="F151" s="4"/>
      <c r="G151" s="4"/>
      <c r="H151" s="5"/>
      <c r="I151" s="4"/>
      <c r="J151" s="4"/>
      <c r="K151" s="4"/>
      <c r="L151" s="4"/>
      <c r="M151" s="4"/>
      <c r="N151" s="6"/>
      <c r="O151" s="4"/>
      <c r="P151" s="4"/>
      <c r="Q151" s="4"/>
      <c r="R151" s="5"/>
      <c r="S151" s="4"/>
      <c r="T151" s="4"/>
      <c r="U151" s="4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</row>
    <row r="152" spans="1:36" x14ac:dyDescent="0.25">
      <c r="A152" s="4"/>
      <c r="B152" s="6"/>
      <c r="C152" s="4"/>
      <c r="D152" s="4"/>
      <c r="E152" s="4"/>
      <c r="F152" s="4"/>
      <c r="G152" s="4"/>
      <c r="H152" s="5"/>
      <c r="I152" s="4"/>
      <c r="J152" s="4"/>
      <c r="K152" s="4"/>
      <c r="L152" s="4"/>
      <c r="M152" s="4"/>
      <c r="N152" s="6"/>
      <c r="O152" s="4"/>
      <c r="P152" s="4"/>
      <c r="Q152" s="4"/>
      <c r="R152" s="5"/>
      <c r="S152" s="4"/>
      <c r="T152" s="4"/>
      <c r="U152" s="4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</row>
    <row r="153" spans="1:36" x14ac:dyDescent="0.25">
      <c r="A153" s="4"/>
      <c r="B153" s="6"/>
      <c r="C153" s="4"/>
      <c r="D153" s="4"/>
      <c r="E153" s="4"/>
      <c r="F153" s="4"/>
      <c r="G153" s="4"/>
      <c r="H153" s="5"/>
      <c r="I153" s="4"/>
      <c r="J153" s="4"/>
      <c r="K153" s="4"/>
      <c r="L153" s="4"/>
      <c r="M153" s="4"/>
      <c r="N153" s="6"/>
      <c r="O153" s="4"/>
      <c r="P153" s="4"/>
      <c r="Q153" s="4"/>
      <c r="R153" s="5"/>
      <c r="S153" s="4"/>
      <c r="T153" s="4"/>
      <c r="U153" s="4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</row>
    <row r="154" spans="1:36" x14ac:dyDescent="0.25">
      <c r="A154" s="4"/>
      <c r="B154" s="6"/>
      <c r="C154" s="4"/>
      <c r="D154" s="4"/>
      <c r="E154" s="4"/>
      <c r="F154" s="4"/>
      <c r="G154" s="4"/>
      <c r="H154" s="5"/>
      <c r="I154" s="4"/>
      <c r="J154" s="4"/>
      <c r="K154" s="4"/>
      <c r="L154" s="4"/>
      <c r="M154" s="4"/>
      <c r="N154" s="6"/>
      <c r="O154" s="4"/>
      <c r="P154" s="4"/>
      <c r="Q154" s="4"/>
      <c r="R154" s="5"/>
      <c r="S154" s="4"/>
      <c r="T154" s="4"/>
      <c r="U154" s="4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</row>
    <row r="155" spans="1:36" x14ac:dyDescent="0.25">
      <c r="A155" s="4"/>
      <c r="B155" s="6"/>
      <c r="C155" s="4"/>
      <c r="D155" s="4"/>
      <c r="E155" s="4"/>
      <c r="F155" s="4"/>
      <c r="G155" s="4"/>
      <c r="H155" s="5"/>
      <c r="I155" s="4"/>
      <c r="J155" s="4"/>
      <c r="K155" s="4"/>
      <c r="L155" s="4"/>
      <c r="M155" s="4"/>
      <c r="N155" s="6"/>
      <c r="O155" s="4"/>
      <c r="P155" s="4"/>
      <c r="Q155" s="4"/>
      <c r="R155" s="5"/>
      <c r="S155" s="4"/>
      <c r="T155" s="4"/>
      <c r="U155" s="4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</row>
    <row r="156" spans="1:36" x14ac:dyDescent="0.25">
      <c r="A156" s="4"/>
      <c r="B156" s="6"/>
      <c r="C156" s="4"/>
      <c r="D156" s="4"/>
      <c r="E156" s="4"/>
      <c r="F156" s="4"/>
      <c r="G156" s="4"/>
      <c r="H156" s="5"/>
      <c r="I156" s="4"/>
      <c r="J156" s="4"/>
      <c r="K156" s="4"/>
      <c r="L156" s="4"/>
      <c r="M156" s="4"/>
      <c r="N156" s="6"/>
      <c r="O156" s="4"/>
      <c r="P156" s="4"/>
      <c r="Q156" s="4"/>
      <c r="R156" s="5"/>
      <c r="S156" s="4"/>
      <c r="T156" s="4"/>
      <c r="U156" s="4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</row>
    <row r="157" spans="1:36" x14ac:dyDescent="0.25">
      <c r="A157" s="4"/>
      <c r="B157" s="6"/>
      <c r="C157" s="4"/>
      <c r="D157" s="4"/>
      <c r="E157" s="4"/>
      <c r="F157" s="4"/>
      <c r="G157" s="4"/>
      <c r="H157" s="5"/>
      <c r="I157" s="4"/>
      <c r="J157" s="4"/>
      <c r="K157" s="4"/>
      <c r="L157" s="4"/>
      <c r="M157" s="4"/>
      <c r="N157" s="6"/>
      <c r="O157" s="4"/>
      <c r="P157" s="4"/>
      <c r="Q157" s="4"/>
      <c r="R157" s="5"/>
      <c r="S157" s="4"/>
      <c r="T157" s="4"/>
      <c r="U157" s="4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</row>
    <row r="158" spans="1:36" x14ac:dyDescent="0.25">
      <c r="A158" s="4"/>
      <c r="B158" s="6"/>
      <c r="C158" s="4"/>
      <c r="D158" s="4"/>
      <c r="E158" s="4"/>
      <c r="F158" s="4"/>
      <c r="G158" s="4"/>
      <c r="H158" s="5"/>
      <c r="I158" s="4"/>
      <c r="J158" s="4"/>
      <c r="K158" s="4"/>
      <c r="L158" s="4"/>
      <c r="M158" s="4"/>
      <c r="N158" s="6"/>
      <c r="O158" s="4"/>
      <c r="P158" s="4"/>
      <c r="Q158" s="4"/>
      <c r="R158" s="5"/>
      <c r="S158" s="4"/>
      <c r="T158" s="4"/>
      <c r="U158" s="4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</row>
    <row r="159" spans="1:36" x14ac:dyDescent="0.25">
      <c r="A159" s="4"/>
      <c r="B159" s="6"/>
      <c r="C159" s="4"/>
      <c r="D159" s="4"/>
      <c r="E159" s="4"/>
      <c r="F159" s="4"/>
      <c r="G159" s="4"/>
      <c r="H159" s="5"/>
      <c r="I159" s="4"/>
      <c r="J159" s="4"/>
      <c r="K159" s="4"/>
      <c r="L159" s="4"/>
      <c r="M159" s="4"/>
      <c r="N159" s="6"/>
      <c r="O159" s="4"/>
      <c r="P159" s="4"/>
      <c r="Q159" s="4"/>
      <c r="R159" s="5"/>
      <c r="S159" s="4"/>
      <c r="T159" s="4"/>
      <c r="U159" s="4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</row>
    <row r="160" spans="1:36" x14ac:dyDescent="0.25">
      <c r="A160" s="4"/>
      <c r="B160" s="6"/>
      <c r="C160" s="4"/>
      <c r="D160" s="4"/>
      <c r="E160" s="4"/>
      <c r="F160" s="4"/>
      <c r="G160" s="4"/>
      <c r="H160" s="5"/>
      <c r="I160" s="4"/>
      <c r="J160" s="4"/>
      <c r="K160" s="4"/>
      <c r="L160" s="4"/>
      <c r="M160" s="4"/>
      <c r="N160" s="6"/>
      <c r="O160" s="4"/>
      <c r="P160" s="4"/>
      <c r="Q160" s="4"/>
      <c r="R160" s="5"/>
      <c r="S160" s="4"/>
      <c r="T160" s="4"/>
      <c r="U160" s="4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</row>
    <row r="161" spans="1:36" x14ac:dyDescent="0.25">
      <c r="A161" s="4"/>
      <c r="B161" s="6"/>
      <c r="C161" s="4"/>
      <c r="D161" s="4"/>
      <c r="E161" s="4"/>
      <c r="F161" s="4"/>
      <c r="G161" s="4"/>
      <c r="H161" s="5"/>
      <c r="I161" s="4"/>
      <c r="J161" s="4"/>
      <c r="K161" s="4"/>
      <c r="L161" s="4"/>
      <c r="M161" s="4"/>
      <c r="N161" s="6"/>
      <c r="O161" s="4"/>
      <c r="P161" s="4"/>
      <c r="Q161" s="4"/>
      <c r="R161" s="5"/>
      <c r="S161" s="4"/>
      <c r="T161" s="4"/>
      <c r="U161" s="4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</row>
    <row r="162" spans="1:36" x14ac:dyDescent="0.25">
      <c r="A162" s="4"/>
      <c r="B162" s="6"/>
      <c r="C162" s="4"/>
      <c r="D162" s="4"/>
      <c r="E162" s="4"/>
      <c r="F162" s="4"/>
      <c r="G162" s="4"/>
      <c r="H162" s="5"/>
      <c r="I162" s="4"/>
      <c r="J162" s="4"/>
      <c r="K162" s="4"/>
      <c r="L162" s="4"/>
      <c r="M162" s="4"/>
      <c r="N162" s="6"/>
      <c r="O162" s="4"/>
      <c r="P162" s="4"/>
      <c r="Q162" s="4"/>
      <c r="R162" s="5"/>
      <c r="S162" s="4"/>
      <c r="T162" s="4"/>
      <c r="U162" s="4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</row>
    <row r="163" spans="1:36" x14ac:dyDescent="0.25">
      <c r="A163" s="4"/>
      <c r="B163" s="6"/>
      <c r="C163" s="4"/>
      <c r="D163" s="4"/>
      <c r="E163" s="4"/>
      <c r="F163" s="4"/>
      <c r="G163" s="4"/>
      <c r="H163" s="5"/>
      <c r="I163" s="4"/>
      <c r="J163" s="4"/>
      <c r="K163" s="4"/>
      <c r="L163" s="4"/>
      <c r="M163" s="4"/>
      <c r="N163" s="6"/>
      <c r="O163" s="4"/>
      <c r="P163" s="4"/>
      <c r="Q163" s="4"/>
      <c r="R163" s="5"/>
      <c r="S163" s="4"/>
      <c r="T163" s="4"/>
      <c r="U163" s="4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</row>
    <row r="164" spans="1:36" x14ac:dyDescent="0.25">
      <c r="A164" s="4"/>
      <c r="B164" s="6"/>
      <c r="C164" s="4"/>
      <c r="D164" s="4"/>
      <c r="E164" s="4"/>
      <c r="F164" s="4"/>
      <c r="G164" s="4"/>
      <c r="H164" s="5"/>
      <c r="I164" s="4"/>
      <c r="J164" s="4"/>
      <c r="K164" s="4"/>
      <c r="L164" s="4"/>
      <c r="M164" s="4"/>
      <c r="N164" s="6"/>
      <c r="O164" s="4"/>
      <c r="P164" s="4"/>
      <c r="Q164" s="4"/>
      <c r="R164" s="5"/>
      <c r="S164" s="4"/>
      <c r="T164" s="4"/>
      <c r="U164" s="4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</row>
    <row r="165" spans="1:36" x14ac:dyDescent="0.25">
      <c r="A165" s="4"/>
      <c r="B165" s="6"/>
      <c r="C165" s="4"/>
      <c r="D165" s="4"/>
      <c r="E165" s="4"/>
      <c r="F165" s="4"/>
      <c r="G165" s="4"/>
      <c r="H165" s="5"/>
      <c r="I165" s="4"/>
      <c r="J165" s="4"/>
      <c r="K165" s="4"/>
      <c r="L165" s="4"/>
      <c r="M165" s="4"/>
      <c r="N165" s="6"/>
      <c r="O165" s="4"/>
      <c r="P165" s="4"/>
      <c r="Q165" s="4"/>
      <c r="R165" s="5"/>
      <c r="S165" s="4"/>
      <c r="T165" s="4"/>
      <c r="U165" s="4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</row>
    <row r="166" spans="1:36" x14ac:dyDescent="0.25">
      <c r="A166" s="4"/>
      <c r="B166" s="6"/>
      <c r="C166" s="4"/>
      <c r="D166" s="4"/>
      <c r="E166" s="4"/>
      <c r="F166" s="4"/>
      <c r="G166" s="4"/>
      <c r="H166" s="5"/>
      <c r="I166" s="4"/>
      <c r="J166" s="4"/>
      <c r="K166" s="4"/>
      <c r="L166" s="4"/>
      <c r="M166" s="4"/>
      <c r="N166" s="6"/>
      <c r="O166" s="4"/>
      <c r="P166" s="4"/>
      <c r="Q166" s="4"/>
      <c r="R166" s="5"/>
      <c r="S166" s="4"/>
      <c r="T166" s="4"/>
      <c r="U166" s="4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</row>
    <row r="167" spans="1:36" x14ac:dyDescent="0.25">
      <c r="A167" s="4"/>
      <c r="B167" s="6"/>
      <c r="C167" s="4"/>
      <c r="D167" s="4"/>
      <c r="E167" s="4"/>
      <c r="F167" s="4"/>
      <c r="G167" s="4"/>
      <c r="H167" s="5"/>
      <c r="I167" s="4"/>
      <c r="J167" s="4"/>
      <c r="K167" s="4"/>
      <c r="L167" s="4"/>
      <c r="M167" s="4"/>
      <c r="N167" s="6"/>
      <c r="O167" s="4"/>
      <c r="P167" s="4"/>
      <c r="Q167" s="4"/>
      <c r="R167" s="5"/>
      <c r="S167" s="4"/>
      <c r="T167" s="4"/>
      <c r="U167" s="4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</row>
    <row r="168" spans="1:36" x14ac:dyDescent="0.25">
      <c r="A168" s="4"/>
      <c r="B168" s="6"/>
      <c r="C168" s="4"/>
      <c r="D168" s="4"/>
      <c r="E168" s="4"/>
      <c r="F168" s="4"/>
      <c r="G168" s="4"/>
      <c r="H168" s="5"/>
      <c r="I168" s="4"/>
      <c r="J168" s="4"/>
      <c r="K168" s="4"/>
      <c r="L168" s="4"/>
      <c r="M168" s="4"/>
      <c r="N168" s="6"/>
      <c r="O168" s="4"/>
      <c r="P168" s="4"/>
      <c r="Q168" s="4"/>
      <c r="R168" s="5"/>
      <c r="S168" s="4"/>
      <c r="T168" s="4"/>
      <c r="U168" s="4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</row>
    <row r="169" spans="1:36" x14ac:dyDescent="0.25">
      <c r="A169" s="4"/>
      <c r="B169" s="6"/>
      <c r="C169" s="4"/>
      <c r="D169" s="4"/>
      <c r="E169" s="4"/>
      <c r="F169" s="4"/>
      <c r="G169" s="4"/>
      <c r="H169" s="5"/>
      <c r="I169" s="4"/>
      <c r="J169" s="4"/>
      <c r="K169" s="4"/>
      <c r="L169" s="4"/>
      <c r="M169" s="4"/>
      <c r="N169" s="6"/>
      <c r="O169" s="4"/>
      <c r="P169" s="4"/>
      <c r="Q169" s="4"/>
      <c r="R169" s="5"/>
      <c r="S169" s="4"/>
      <c r="T169" s="4"/>
      <c r="U169" s="4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</row>
    <row r="170" spans="1:36" x14ac:dyDescent="0.25">
      <c r="A170" s="4"/>
      <c r="B170" s="6"/>
      <c r="C170" s="4"/>
      <c r="D170" s="4"/>
      <c r="E170" s="4"/>
      <c r="F170" s="4"/>
      <c r="G170" s="4"/>
      <c r="H170" s="5"/>
      <c r="I170" s="4"/>
      <c r="J170" s="4"/>
      <c r="K170" s="4"/>
      <c r="L170" s="4"/>
      <c r="M170" s="4"/>
      <c r="N170" s="6"/>
      <c r="O170" s="4"/>
      <c r="P170" s="4"/>
      <c r="Q170" s="4"/>
      <c r="R170" s="5"/>
      <c r="S170" s="4"/>
      <c r="T170" s="4"/>
      <c r="U170" s="4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</row>
    <row r="171" spans="1:36" x14ac:dyDescent="0.25">
      <c r="A171" s="4"/>
      <c r="B171" s="6"/>
      <c r="C171" s="4"/>
      <c r="D171" s="4"/>
      <c r="E171" s="4"/>
      <c r="F171" s="4"/>
      <c r="G171" s="4"/>
      <c r="H171" s="5"/>
      <c r="I171" s="4"/>
      <c r="J171" s="4"/>
      <c r="K171" s="4"/>
      <c r="L171" s="4"/>
      <c r="M171" s="4"/>
      <c r="N171" s="6"/>
      <c r="O171" s="4"/>
      <c r="P171" s="4"/>
      <c r="Q171" s="4"/>
      <c r="R171" s="5"/>
      <c r="S171" s="4"/>
      <c r="T171" s="4"/>
      <c r="U171" s="4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</row>
    <row r="172" spans="1:36" x14ac:dyDescent="0.25">
      <c r="A172" s="4"/>
      <c r="B172" s="6"/>
      <c r="C172" s="4"/>
      <c r="D172" s="4"/>
      <c r="E172" s="4"/>
      <c r="F172" s="4"/>
      <c r="G172" s="4"/>
      <c r="H172" s="5"/>
      <c r="I172" s="4"/>
      <c r="J172" s="4"/>
      <c r="K172" s="4"/>
      <c r="L172" s="4"/>
      <c r="M172" s="4"/>
      <c r="N172" s="6"/>
      <c r="O172" s="4"/>
      <c r="P172" s="4"/>
      <c r="Q172" s="4"/>
      <c r="R172" s="5"/>
      <c r="S172" s="4"/>
      <c r="T172" s="4"/>
      <c r="U172" s="4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</row>
    <row r="173" spans="1:36" x14ac:dyDescent="0.25">
      <c r="A173" s="4"/>
      <c r="B173" s="6"/>
      <c r="C173" s="4"/>
      <c r="D173" s="4"/>
      <c r="E173" s="4"/>
      <c r="F173" s="4"/>
      <c r="G173" s="4"/>
      <c r="H173" s="5"/>
      <c r="I173" s="4"/>
      <c r="J173" s="4"/>
      <c r="K173" s="4"/>
      <c r="L173" s="4"/>
      <c r="M173" s="4"/>
      <c r="N173" s="6"/>
      <c r="O173" s="4"/>
      <c r="P173" s="4"/>
      <c r="Q173" s="4"/>
      <c r="R173" s="5"/>
      <c r="S173" s="4"/>
      <c r="T173" s="4"/>
      <c r="U173" s="4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</row>
    <row r="174" spans="1:36" x14ac:dyDescent="0.25">
      <c r="A174" s="4"/>
      <c r="B174" s="6"/>
      <c r="C174" s="4"/>
      <c r="D174" s="4"/>
      <c r="E174" s="4"/>
      <c r="F174" s="4"/>
      <c r="G174" s="4"/>
      <c r="H174" s="5"/>
      <c r="I174" s="4"/>
      <c r="J174" s="4"/>
      <c r="K174" s="4"/>
      <c r="L174" s="4"/>
      <c r="M174" s="4"/>
      <c r="N174" s="6"/>
      <c r="O174" s="4"/>
      <c r="P174" s="4"/>
      <c r="Q174" s="4"/>
      <c r="R174" s="5"/>
      <c r="S174" s="4"/>
      <c r="T174" s="4"/>
      <c r="U174" s="4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</row>
    <row r="175" spans="1:36" x14ac:dyDescent="0.25">
      <c r="A175" s="4"/>
      <c r="B175" s="6"/>
      <c r="C175" s="4"/>
      <c r="D175" s="4"/>
      <c r="E175" s="4"/>
      <c r="F175" s="4"/>
      <c r="G175" s="4"/>
      <c r="H175" s="5"/>
      <c r="I175" s="4"/>
      <c r="J175" s="4"/>
      <c r="K175" s="4"/>
      <c r="L175" s="4"/>
      <c r="M175" s="4"/>
      <c r="N175" s="6"/>
      <c r="O175" s="4"/>
      <c r="P175" s="4"/>
      <c r="Q175" s="4"/>
      <c r="R175" s="5"/>
      <c r="S175" s="4"/>
      <c r="T175" s="4"/>
      <c r="U175" s="4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</row>
    <row r="176" spans="1:36" x14ac:dyDescent="0.25">
      <c r="A176" s="4"/>
      <c r="B176" s="6"/>
      <c r="C176" s="4"/>
      <c r="D176" s="4"/>
      <c r="E176" s="4"/>
      <c r="F176" s="4"/>
      <c r="G176" s="4"/>
      <c r="H176" s="5"/>
      <c r="I176" s="4"/>
      <c r="J176" s="4"/>
      <c r="K176" s="4"/>
      <c r="L176" s="4"/>
      <c r="M176" s="4"/>
      <c r="N176" s="6"/>
      <c r="O176" s="4"/>
      <c r="P176" s="4"/>
      <c r="Q176" s="4"/>
      <c r="R176" s="5"/>
      <c r="S176" s="4"/>
      <c r="T176" s="4"/>
      <c r="U176" s="4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</row>
    <row r="177" spans="1:36" x14ac:dyDescent="0.25">
      <c r="A177" s="4"/>
      <c r="B177" s="6"/>
      <c r="C177" s="4"/>
      <c r="D177" s="4"/>
      <c r="E177" s="4"/>
      <c r="F177" s="4"/>
      <c r="G177" s="4"/>
      <c r="H177" s="5"/>
      <c r="I177" s="4"/>
      <c r="J177" s="4"/>
      <c r="K177" s="4"/>
      <c r="L177" s="4"/>
      <c r="M177" s="4"/>
      <c r="N177" s="6"/>
      <c r="O177" s="4"/>
      <c r="P177" s="4"/>
      <c r="Q177" s="4"/>
      <c r="R177" s="5"/>
      <c r="S177" s="4"/>
      <c r="T177" s="4"/>
      <c r="U177" s="4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</row>
    <row r="178" spans="1:36" x14ac:dyDescent="0.25">
      <c r="A178" s="4"/>
      <c r="B178" s="6"/>
      <c r="C178" s="4"/>
      <c r="D178" s="4"/>
      <c r="E178" s="4"/>
      <c r="F178" s="4"/>
      <c r="G178" s="4"/>
      <c r="H178" s="5"/>
      <c r="I178" s="4"/>
      <c r="J178" s="4"/>
      <c r="K178" s="4"/>
      <c r="L178" s="4"/>
      <c r="M178" s="4"/>
      <c r="N178" s="6"/>
      <c r="O178" s="4"/>
      <c r="P178" s="4"/>
      <c r="Q178" s="4"/>
      <c r="R178" s="5"/>
      <c r="S178" s="4"/>
      <c r="T178" s="4"/>
      <c r="U178" s="4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</row>
    <row r="179" spans="1:36" x14ac:dyDescent="0.25">
      <c r="A179" s="4"/>
      <c r="B179" s="6"/>
      <c r="C179" s="4"/>
      <c r="D179" s="4"/>
      <c r="E179" s="4"/>
      <c r="F179" s="4"/>
      <c r="G179" s="4"/>
      <c r="H179" s="5"/>
      <c r="I179" s="4"/>
      <c r="J179" s="4"/>
      <c r="K179" s="4"/>
      <c r="L179" s="4"/>
      <c r="M179" s="4"/>
      <c r="N179" s="6"/>
      <c r="O179" s="4"/>
      <c r="P179" s="4"/>
      <c r="Q179" s="4"/>
      <c r="R179" s="5"/>
      <c r="S179" s="4"/>
      <c r="T179" s="4"/>
      <c r="U179" s="4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</row>
    <row r="180" spans="1:36" x14ac:dyDescent="0.25">
      <c r="A180" s="4"/>
      <c r="B180" s="6"/>
      <c r="C180" s="4"/>
      <c r="D180" s="4"/>
      <c r="E180" s="4"/>
      <c r="F180" s="4"/>
      <c r="G180" s="4"/>
      <c r="H180" s="5"/>
      <c r="I180" s="4"/>
      <c r="J180" s="4"/>
      <c r="K180" s="4"/>
      <c r="L180" s="4"/>
      <c r="M180" s="4"/>
      <c r="N180" s="6"/>
      <c r="O180" s="4"/>
      <c r="P180" s="4"/>
      <c r="Q180" s="4"/>
      <c r="R180" s="5"/>
      <c r="S180" s="4"/>
      <c r="T180" s="4"/>
      <c r="U180" s="4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</row>
    <row r="181" spans="1:36" x14ac:dyDescent="0.25">
      <c r="A181" s="4"/>
      <c r="B181" s="6"/>
      <c r="C181" s="4"/>
      <c r="D181" s="4"/>
      <c r="E181" s="4"/>
      <c r="F181" s="4"/>
      <c r="G181" s="4"/>
      <c r="H181" s="5"/>
      <c r="I181" s="4"/>
      <c r="J181" s="4"/>
      <c r="K181" s="4"/>
      <c r="L181" s="4"/>
      <c r="M181" s="4"/>
      <c r="N181" s="6"/>
      <c r="O181" s="4"/>
      <c r="P181" s="4"/>
      <c r="Q181" s="4"/>
      <c r="R181" s="5"/>
      <c r="S181" s="4"/>
      <c r="T181" s="4"/>
      <c r="U181" s="4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</row>
    <row r="182" spans="1:36" x14ac:dyDescent="0.25">
      <c r="A182" s="4"/>
      <c r="B182" s="6"/>
      <c r="C182" s="4"/>
      <c r="D182" s="4"/>
      <c r="E182" s="4"/>
      <c r="F182" s="4"/>
      <c r="G182" s="4"/>
      <c r="H182" s="5"/>
      <c r="I182" s="4"/>
      <c r="J182" s="4"/>
      <c r="K182" s="4"/>
      <c r="L182" s="4"/>
      <c r="M182" s="4"/>
      <c r="N182" s="6"/>
      <c r="O182" s="4"/>
      <c r="P182" s="4"/>
      <c r="Q182" s="4"/>
      <c r="R182" s="5"/>
      <c r="S182" s="4"/>
      <c r="T182" s="4"/>
      <c r="U182" s="4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</row>
  </sheetData>
  <sheetProtection algorithmName="SHA-512" hashValue="uv5Nu9OHvCLkkwVWryNL/jXeyAtlTt97mbstiysiq/t5hyQEC7ZiAA+V7cVu+ylBcGBmNTU2UwLy+uHyXGp3IA==" saltValue="7pYjO4t2VeVfjdR/QGZCrw==" spinCount="100000" sheet="1" formatColumns="0" formatRows="0" selectLockedCells="1"/>
  <mergeCells count="1">
    <mergeCell ref="P10:R10"/>
  </mergeCells>
  <conditionalFormatting sqref="D10:D59">
    <cfRule type="cellIs" dxfId="74" priority="1" operator="equal">
      <formula>"No"</formula>
    </cfRule>
  </conditionalFormatting>
  <conditionalFormatting sqref="G10:G59">
    <cfRule type="containsText" dxfId="73" priority="3" operator="containsText" text="end">
      <formula>NOT(ISERROR(SEARCH("end",G10)))</formula>
    </cfRule>
  </conditionalFormatting>
  <conditionalFormatting sqref="O27">
    <cfRule type="cellIs" dxfId="72" priority="79" operator="equal">
      <formula>"Comparison of proposed building against the reference building"</formula>
    </cfRule>
  </conditionalFormatting>
  <conditionalFormatting sqref="R27">
    <cfRule type="cellIs" dxfId="71" priority="80" operator="equal">
      <formula>"Fail"</formula>
    </cfRule>
    <cfRule type="cellIs" dxfId="70" priority="81" operator="equal">
      <formula>"PASS"</formula>
    </cfRule>
  </conditionalFormatting>
  <dataValidations count="2">
    <dataValidation type="decimal" operator="greaterThanOrEqual" allowBlank="1" showErrorMessage="1" error="No negative areas" prompt="No negative areas" sqref="E10:E59" xr:uid="{D4139872-EF77-429E-9978-A3FCA031A0A3}">
      <formula1>0</formula1>
    </dataValidation>
    <dataValidation type="list" allowBlank="1" showInputMessage="1" showErrorMessage="1" sqref="D10:D59" xr:uid="{DC72C998-3E7F-445E-97C2-DD51007463E6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&amp;CPage &amp;P of &amp;N</oddFooter>
  </headerFooter>
  <ignoredErrors>
    <ignoredError sqref="G1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4326-1D9E-444B-A329-D889E7DF0388}">
  <sheetPr codeName="Sheet5"/>
  <dimension ref="A1:AK101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2.5703125" customWidth="1"/>
    <col min="2" max="2" width="3.28515625" style="22" customWidth="1"/>
    <col min="3" max="3" width="36.7109375" customWidth="1"/>
    <col min="4" max="4" width="11.7109375" customWidth="1"/>
    <col min="5" max="7" width="13.7109375" customWidth="1"/>
    <col min="8" max="8" width="16.7109375" style="2" customWidth="1"/>
    <col min="9" max="10" width="2" customWidth="1"/>
    <col min="11" max="11" width="10.42578125" customWidth="1"/>
    <col min="12" max="12" width="9" customWidth="1"/>
    <col min="13" max="13" width="2.140625" customWidth="1"/>
    <col min="14" max="14" width="2.140625" style="22" customWidth="1"/>
    <col min="15" max="15" width="21" customWidth="1"/>
    <col min="16" max="16" width="25.7109375" customWidth="1"/>
    <col min="17" max="17" width="20.7109375" customWidth="1"/>
    <col min="18" max="18" width="16.7109375" style="2" customWidth="1"/>
    <col min="19" max="19" width="2" customWidth="1"/>
    <col min="20" max="20" width="1.5703125" customWidth="1"/>
    <col min="21" max="21" width="1.85546875" customWidth="1"/>
    <col min="22" max="23" width="9.5703125" customWidth="1"/>
    <col min="24" max="27" width="9.5703125" style="150" customWidth="1"/>
    <col min="28" max="36" width="9.5703125" customWidth="1"/>
  </cols>
  <sheetData>
    <row r="1" spans="1:37" ht="18.75" customHeight="1" x14ac:dyDescent="0.25">
      <c r="A1" s="81"/>
      <c r="B1" s="82"/>
      <c r="C1" s="81"/>
      <c r="D1" s="81"/>
      <c r="E1" s="81"/>
      <c r="F1" s="81"/>
      <c r="G1" s="81"/>
      <c r="H1" s="83"/>
      <c r="I1" s="84"/>
      <c r="J1" s="84"/>
      <c r="K1" s="85"/>
      <c r="L1" s="85"/>
      <c r="M1" s="85"/>
      <c r="N1" s="81"/>
      <c r="O1" s="83"/>
      <c r="P1" s="81"/>
      <c r="Q1" s="81"/>
      <c r="R1" s="83"/>
      <c r="S1" s="84"/>
      <c r="T1" s="24"/>
      <c r="U1" s="24"/>
      <c r="V1" s="58"/>
      <c r="W1" s="58"/>
      <c r="X1" s="147"/>
      <c r="Y1" s="146"/>
      <c r="Z1" s="72"/>
      <c r="AA1" s="72"/>
      <c r="AB1" s="40"/>
      <c r="AC1" s="40"/>
      <c r="AD1" s="40"/>
      <c r="AE1" s="40"/>
      <c r="AF1" s="40"/>
      <c r="AG1" s="40"/>
      <c r="AH1" s="40"/>
      <c r="AI1" s="40"/>
      <c r="AJ1" s="40"/>
      <c r="AK1" s="41"/>
    </row>
    <row r="2" spans="1:37" s="4" customFormat="1" ht="7.5" customHeight="1" x14ac:dyDescent="0.25">
      <c r="B2" s="6"/>
      <c r="H2" s="5"/>
      <c r="I2" s="59"/>
      <c r="J2" s="59"/>
      <c r="K2" s="24"/>
      <c r="L2" s="24"/>
      <c r="M2" s="24"/>
      <c r="O2" s="5"/>
      <c r="R2" s="5"/>
      <c r="S2" s="59"/>
      <c r="T2" s="24"/>
      <c r="U2" s="24"/>
      <c r="V2" s="58"/>
      <c r="W2" s="58"/>
      <c r="X2" s="147"/>
      <c r="Y2" s="146"/>
      <c r="Z2" s="72"/>
      <c r="AA2" s="72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6.75" customHeight="1" x14ac:dyDescent="0.25">
      <c r="A3" s="4"/>
      <c r="B3" s="19"/>
      <c r="C3" s="7"/>
      <c r="D3" s="7"/>
      <c r="E3" s="7"/>
      <c r="F3" s="7"/>
      <c r="G3" s="7"/>
      <c r="H3" s="8"/>
      <c r="I3" s="7"/>
      <c r="J3" s="4"/>
      <c r="K3" s="40"/>
      <c r="L3" s="40"/>
      <c r="M3" s="40"/>
      <c r="N3" s="6"/>
      <c r="O3" s="4"/>
      <c r="P3" s="4"/>
      <c r="Q3" s="4"/>
      <c r="R3" s="5"/>
      <c r="S3" s="4"/>
      <c r="T3" s="26"/>
      <c r="U3" s="40"/>
      <c r="V3" s="40"/>
      <c r="W3" s="40"/>
      <c r="X3" s="72"/>
      <c r="Y3" s="72"/>
      <c r="Z3" s="72"/>
      <c r="AA3" s="72"/>
      <c r="AB3" s="26"/>
      <c r="AC3" s="26"/>
      <c r="AD3" s="26"/>
      <c r="AE3" s="26"/>
      <c r="AF3" s="26"/>
      <c r="AG3" s="26"/>
      <c r="AH3" s="26"/>
      <c r="AI3" s="26"/>
      <c r="AJ3" s="26"/>
      <c r="AK3" s="41"/>
    </row>
    <row r="4" spans="1:37" s="214" customFormat="1" ht="32.1" customHeight="1" x14ac:dyDescent="0.25">
      <c r="A4" s="204"/>
      <c r="B4" s="205"/>
      <c r="C4" s="206" t="s">
        <v>186</v>
      </c>
      <c r="D4" s="202"/>
      <c r="E4" s="202"/>
      <c r="F4" s="202"/>
      <c r="G4" s="202"/>
      <c r="H4" s="203"/>
      <c r="I4" s="202"/>
      <c r="J4" s="204"/>
      <c r="K4" s="207"/>
      <c r="L4" s="207"/>
      <c r="M4" s="207"/>
      <c r="N4" s="208"/>
      <c r="O4" s="209"/>
      <c r="P4" s="204"/>
      <c r="Q4" s="204"/>
      <c r="R4" s="210"/>
      <c r="S4" s="204"/>
      <c r="T4" s="211"/>
      <c r="U4" s="207"/>
      <c r="V4" s="207"/>
      <c r="W4" s="207"/>
      <c r="X4" s="215"/>
      <c r="Y4" s="215"/>
      <c r="Z4" s="215"/>
      <c r="AA4" s="215"/>
      <c r="AB4" s="211"/>
      <c r="AC4" s="211"/>
      <c r="AD4" s="211"/>
      <c r="AE4" s="211"/>
      <c r="AF4" s="211"/>
      <c r="AG4" s="211"/>
      <c r="AH4" s="211"/>
      <c r="AI4" s="211"/>
      <c r="AJ4" s="211"/>
      <c r="AK4" s="213"/>
    </row>
    <row r="5" spans="1:37" ht="4.5" customHeight="1" x14ac:dyDescent="0.25">
      <c r="A5" s="4"/>
      <c r="B5" s="19"/>
      <c r="C5" s="7"/>
      <c r="D5" s="7"/>
      <c r="E5" s="7"/>
      <c r="F5" s="7"/>
      <c r="G5" s="7"/>
      <c r="H5" s="8"/>
      <c r="I5" s="7"/>
      <c r="J5" s="4"/>
      <c r="K5" s="40"/>
      <c r="L5" s="40"/>
      <c r="M5" s="40"/>
      <c r="N5" s="6"/>
      <c r="O5" s="4"/>
      <c r="P5" s="4"/>
      <c r="Q5" s="4"/>
      <c r="R5" s="5"/>
      <c r="S5" s="4"/>
      <c r="T5" s="26"/>
      <c r="U5" s="40"/>
      <c r="V5" s="40"/>
      <c r="W5" s="40"/>
      <c r="X5" s="72"/>
      <c r="Y5" s="72"/>
      <c r="Z5" s="72"/>
      <c r="AA5" s="72"/>
      <c r="AB5" s="26"/>
      <c r="AC5" s="26"/>
      <c r="AD5" s="26"/>
      <c r="AE5" s="26"/>
      <c r="AF5" s="26"/>
      <c r="AG5" s="26"/>
      <c r="AH5" s="26"/>
      <c r="AI5" s="26"/>
      <c r="AJ5" s="26"/>
      <c r="AK5" s="41"/>
    </row>
    <row r="6" spans="1:37" s="2" customFormat="1" ht="12.75" customHeight="1" x14ac:dyDescent="0.25">
      <c r="A6" s="5"/>
      <c r="B6" s="20"/>
      <c r="C6" s="9" t="str">
        <f>Results!E4</f>
        <v>Version:  4 May 2023</v>
      </c>
      <c r="D6" s="10"/>
      <c r="E6" s="8"/>
      <c r="F6" s="8"/>
      <c r="G6" s="8"/>
      <c r="H6" s="8"/>
      <c r="I6" s="8"/>
      <c r="J6" s="5"/>
      <c r="K6" s="40"/>
      <c r="L6" s="40"/>
      <c r="M6" s="40"/>
      <c r="N6" s="87"/>
      <c r="O6" s="88"/>
      <c r="P6" s="89"/>
      <c r="Q6" s="5"/>
      <c r="R6" s="5"/>
      <c r="S6" s="5"/>
      <c r="T6" s="26"/>
      <c r="U6" s="40"/>
      <c r="V6" s="65"/>
      <c r="W6" s="65"/>
      <c r="X6" s="73"/>
      <c r="Y6" s="73"/>
      <c r="Z6" s="73"/>
      <c r="AA6" s="73"/>
      <c r="AB6" s="27"/>
      <c r="AC6" s="27"/>
      <c r="AD6" s="27"/>
      <c r="AE6" s="27"/>
      <c r="AF6" s="27"/>
      <c r="AG6" s="27"/>
      <c r="AH6" s="27"/>
      <c r="AI6" s="27"/>
      <c r="AJ6" s="27"/>
      <c r="AK6" s="42"/>
    </row>
    <row r="7" spans="1:37" s="2" customFormat="1" ht="6" customHeight="1" x14ac:dyDescent="0.25">
      <c r="A7" s="5"/>
      <c r="B7" s="20"/>
      <c r="C7" s="9"/>
      <c r="D7" s="10"/>
      <c r="E7" s="8"/>
      <c r="F7" s="8"/>
      <c r="G7" s="8"/>
      <c r="H7" s="8"/>
      <c r="I7" s="8"/>
      <c r="J7" s="5"/>
      <c r="K7" s="40"/>
      <c r="L7" s="40"/>
      <c r="M7" s="40"/>
      <c r="N7" s="87"/>
      <c r="O7" s="88"/>
      <c r="P7" s="89"/>
      <c r="Q7" s="5"/>
      <c r="R7" s="5"/>
      <c r="S7" s="5"/>
      <c r="T7" s="26"/>
      <c r="U7" s="40"/>
      <c r="V7" s="65"/>
      <c r="W7" s="65"/>
      <c r="X7" s="73"/>
      <c r="Y7" s="73"/>
      <c r="Z7" s="73"/>
      <c r="AA7" s="73"/>
      <c r="AB7" s="27"/>
      <c r="AC7" s="27"/>
      <c r="AD7" s="27"/>
      <c r="AE7" s="27"/>
      <c r="AF7" s="27"/>
      <c r="AG7" s="27"/>
      <c r="AH7" s="27"/>
      <c r="AI7" s="27"/>
      <c r="AJ7" s="27"/>
      <c r="AK7" s="42"/>
    </row>
    <row r="8" spans="1:37" ht="8.25" customHeight="1" x14ac:dyDescent="0.25">
      <c r="A8" s="4"/>
      <c r="B8" s="19"/>
      <c r="C8" s="7"/>
      <c r="D8" s="7"/>
      <c r="E8" s="7"/>
      <c r="F8" s="7"/>
      <c r="G8" s="7"/>
      <c r="H8" s="8"/>
      <c r="I8" s="7"/>
      <c r="J8" s="4"/>
      <c r="K8" s="40"/>
      <c r="L8" s="40"/>
      <c r="M8" s="40"/>
      <c r="N8" s="87"/>
      <c r="O8" s="88"/>
      <c r="P8" s="89"/>
      <c r="Q8" s="5"/>
      <c r="R8" s="5"/>
      <c r="S8" s="5"/>
      <c r="T8" s="26"/>
      <c r="U8" s="40"/>
      <c r="V8" s="40"/>
      <c r="W8" s="40"/>
      <c r="X8" s="72"/>
      <c r="Y8" s="72"/>
      <c r="Z8" s="72"/>
      <c r="AA8" s="72"/>
      <c r="AB8" s="26"/>
      <c r="AC8" s="26"/>
      <c r="AD8" s="26"/>
      <c r="AE8" s="26"/>
      <c r="AF8" s="26"/>
      <c r="AG8" s="26"/>
      <c r="AH8" s="26"/>
      <c r="AI8" s="26"/>
      <c r="AJ8" s="26"/>
      <c r="AK8" s="41"/>
    </row>
    <row r="9" spans="1:37" ht="51" customHeight="1" thickBot="1" x14ac:dyDescent="0.3">
      <c r="A9" s="4"/>
      <c r="B9" s="19"/>
      <c r="C9" s="14" t="s">
        <v>183</v>
      </c>
      <c r="D9" s="106" t="s">
        <v>114</v>
      </c>
      <c r="E9" s="177" t="s">
        <v>89</v>
      </c>
      <c r="F9" s="15" t="s">
        <v>181</v>
      </c>
      <c r="G9" s="15" t="s">
        <v>88</v>
      </c>
      <c r="H9" s="16" t="s">
        <v>86</v>
      </c>
      <c r="I9" s="7"/>
      <c r="J9" s="4"/>
      <c r="K9" s="142" t="s">
        <v>94</v>
      </c>
      <c r="L9" s="25" t="s">
        <v>95</v>
      </c>
      <c r="M9" s="25"/>
      <c r="N9" s="19"/>
      <c r="O9" s="7"/>
      <c r="P9" s="7"/>
      <c r="Q9" s="7"/>
      <c r="R9" s="8"/>
      <c r="S9" s="7"/>
      <c r="T9" s="26"/>
      <c r="U9" s="40"/>
      <c r="V9" s="40"/>
      <c r="W9" s="40"/>
      <c r="X9" s="72"/>
      <c r="Y9" s="72"/>
      <c r="Z9" s="72"/>
      <c r="AA9" s="72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7" ht="15" customHeight="1" thickBot="1" x14ac:dyDescent="0.3">
      <c r="A10" s="4"/>
      <c r="B10" s="21">
        <f>ROW()-9</f>
        <v>1</v>
      </c>
      <c r="C10" s="71"/>
      <c r="D10" s="186" t="s">
        <v>177</v>
      </c>
      <c r="E10" s="54"/>
      <c r="F10" s="164"/>
      <c r="G10" s="137" t="str">
        <f>IF(COUNT(E10:$E$59)=0,"end",IF(NOT(AND(ISNUMBER(E10),ISNUMBER(F10))),"",IF(F10&lt;0.01,"",ROUND(E10,2)/ROUNDDOWN(F10,2))))</f>
        <v>end</v>
      </c>
      <c r="H10" s="18" t="str">
        <f>IF(AND(ISBLANK(E10),ISBLANK(F10)),"",IF(AND(ISNUMBER(E10),ISBLANK(F10)),"R-value required",IF(ISBLANK(F10),"",IF(F10&lt;K10,"R-value too small",IF(F10&gt;L10,"R-value seems high","")))))</f>
        <v/>
      </c>
      <c r="I10" s="7"/>
      <c r="J10" s="4"/>
      <c r="K10" s="24" t="str">
        <f>IF(OR(ISNUMBER(E10),ISNUMBER(F10)),IF(D10="Yes",HeatedFloorMin,Results!$R$19),"")</f>
        <v/>
      </c>
      <c r="L10" s="24" t="str">
        <f>IF(ISNUMBER(E10),10,"")</f>
        <v/>
      </c>
      <c r="M10" s="24"/>
      <c r="N10" s="19"/>
      <c r="O10" s="43" t="s">
        <v>6</v>
      </c>
      <c r="P10" s="257" t="str">
        <f>IF(ISBLANK(Results!F7),"",Results!F7)</f>
        <v/>
      </c>
      <c r="Q10" s="258"/>
      <c r="R10" s="259"/>
      <c r="S10" s="7"/>
      <c r="T10" s="26"/>
      <c r="U10" s="40"/>
      <c r="V10" s="40"/>
      <c r="W10" s="40"/>
      <c r="X10" s="72"/>
      <c r="Y10" s="72"/>
      <c r="Z10" s="72"/>
      <c r="AA10" s="26" t="str">
        <f>IF(ISBLANK(D10),"",D10)</f>
        <v>No</v>
      </c>
      <c r="AB10" s="139" t="str">
        <f t="shared" ref="AB10:AC10" si="0">IF(ISBLANK(E10),"",E10)</f>
        <v/>
      </c>
      <c r="AC10" s="139" t="str">
        <f t="shared" si="0"/>
        <v/>
      </c>
      <c r="AD10" s="40"/>
      <c r="AE10" s="40"/>
      <c r="AF10" s="40"/>
      <c r="AG10" s="40"/>
      <c r="AH10" s="40"/>
      <c r="AI10" s="40"/>
      <c r="AJ10" s="40"/>
      <c r="AK10" s="41"/>
    </row>
    <row r="11" spans="1:37" ht="15" customHeight="1" thickBot="1" x14ac:dyDescent="0.3">
      <c r="A11" s="4"/>
      <c r="B11" s="21">
        <f t="shared" ref="B11:B59" si="1">ROW()-9</f>
        <v>2</v>
      </c>
      <c r="C11" s="57"/>
      <c r="D11" s="64" t="s">
        <v>177</v>
      </c>
      <c r="E11" s="55"/>
      <c r="F11" s="55"/>
      <c r="G11" s="138" t="str">
        <f>IF(COUNT(E11:$E$59)=0,"end",IF(NOT(AND(ISNUMBER(E11),ISNUMBER(F11))),"",IF(F11&lt;0.01,"",ROUND(E11,2)/ROUNDDOWN(F11,2))))</f>
        <v>end</v>
      </c>
      <c r="H11" s="18" t="str">
        <f>IF(AND(ISBLANK(E11),ISBLANK(F11)),"",IF(AND(ISNUMBER(E11),ISBLANK(F11)),"R-value required",IF(ISBLANK(F11),"",IF(F11&lt;K11,"R-value too small",IF(F11&gt;L11,"R-value seems high","")))))</f>
        <v/>
      </c>
      <c r="I11" s="7"/>
      <c r="J11" s="4"/>
      <c r="K11" s="24" t="str">
        <f>IF(OR(ISNUMBER(E11),ISNUMBER(F11)),IF(D11="Yes",HeatedFloorMin,Results!$R$19),"")</f>
        <v/>
      </c>
      <c r="L11" s="24" t="str">
        <f t="shared" ref="L11:L59" si="2">IF(ISNUMBER(E11),10,"")</f>
        <v/>
      </c>
      <c r="M11" s="24"/>
      <c r="N11" s="19"/>
      <c r="O11" s="11"/>
      <c r="P11" s="7"/>
      <c r="Q11" s="7"/>
      <c r="S11" s="7"/>
      <c r="T11" s="26"/>
      <c r="U11" s="40"/>
      <c r="V11" s="66"/>
      <c r="W11" s="40"/>
      <c r="X11" s="72"/>
      <c r="Y11" s="72"/>
      <c r="Z11" s="72"/>
      <c r="AA11" s="26" t="str">
        <f t="shared" ref="AA11:AA59" si="3">IF(ISBLANK(D11),"",D11)</f>
        <v>No</v>
      </c>
      <c r="AB11" s="139" t="str">
        <f t="shared" ref="AB11:AB59" si="4">IF(ISBLANK(E11),"",E11)</f>
        <v/>
      </c>
      <c r="AC11" s="139" t="str">
        <f t="shared" ref="AC11:AC59" si="5">IF(ISBLANK(F11),"",F11)</f>
        <v/>
      </c>
      <c r="AD11" s="40"/>
      <c r="AE11" s="40"/>
      <c r="AF11" s="40"/>
      <c r="AG11" s="40"/>
      <c r="AH11" s="40"/>
      <c r="AI11" s="40"/>
      <c r="AJ11" s="40"/>
      <c r="AK11" s="41"/>
    </row>
    <row r="12" spans="1:37" ht="15" customHeight="1" thickBot="1" x14ac:dyDescent="0.3">
      <c r="A12" s="4"/>
      <c r="B12" s="21">
        <f t="shared" si="1"/>
        <v>3</v>
      </c>
      <c r="C12" s="57"/>
      <c r="D12" s="64" t="s">
        <v>177</v>
      </c>
      <c r="E12" s="55"/>
      <c r="F12" s="94"/>
      <c r="G12" s="138" t="str">
        <f>IF(COUNT(E12:$E$59)=0,"end",IF(NOT(AND(ISNUMBER(E12),ISNUMBER(F12))),"",IF(F12&lt;0.01,"",ROUND(E12,2)/ROUNDDOWN(F12,2))))</f>
        <v>end</v>
      </c>
      <c r="H12" s="18" t="str">
        <f t="shared" ref="H12:H59" si="6">IF(AND(ISBLANK(E12),ISBLANK(F12)),"",IF(AND(ISNUMBER(E12),ISBLANK(F12)),"R-value required",IF(ISBLANK(F12),"",IF(F12&lt;K12,"R-value too small",IF(F12&gt;L12,"R-value seems high","")))))</f>
        <v/>
      </c>
      <c r="I12" s="7"/>
      <c r="J12" s="4"/>
      <c r="K12" s="24" t="str">
        <f>IF(OR(ISNUMBER(E12),ISNUMBER(F12)),IF(D12="Yes",HeatedFloorMin,Results!$R$19),"")</f>
        <v/>
      </c>
      <c r="L12" s="24" t="str">
        <f t="shared" si="2"/>
        <v/>
      </c>
      <c r="M12" s="24"/>
      <c r="N12" s="19"/>
      <c r="O12" s="11" t="s">
        <v>52</v>
      </c>
      <c r="P12" s="78" t="str">
        <f>Results!F12</f>
        <v xml:space="preserve">Auckland    </v>
      </c>
      <c r="Q12" s="12" t="s">
        <v>93</v>
      </c>
      <c r="R12" s="39">
        <f>Results!K12</f>
        <v>1</v>
      </c>
      <c r="S12" s="7"/>
      <c r="T12" s="26"/>
      <c r="U12" s="40"/>
      <c r="V12" s="40"/>
      <c r="W12" s="40"/>
      <c r="X12" s="72"/>
      <c r="Y12" s="72"/>
      <c r="Z12" s="72"/>
      <c r="AA12" s="26" t="str">
        <f t="shared" si="3"/>
        <v>No</v>
      </c>
      <c r="AB12" s="139" t="str">
        <f t="shared" si="4"/>
        <v/>
      </c>
      <c r="AC12" s="139" t="str">
        <f t="shared" si="5"/>
        <v/>
      </c>
      <c r="AD12" s="40"/>
      <c r="AE12" s="40"/>
      <c r="AF12" s="40"/>
      <c r="AG12" s="40"/>
      <c r="AH12" s="40"/>
      <c r="AI12" s="40"/>
      <c r="AJ12" s="40"/>
      <c r="AK12" s="41"/>
    </row>
    <row r="13" spans="1:37" ht="15" customHeight="1" x14ac:dyDescent="0.25">
      <c r="A13" s="4"/>
      <c r="B13" s="21">
        <f t="shared" si="1"/>
        <v>4</v>
      </c>
      <c r="C13" s="57"/>
      <c r="D13" s="64" t="s">
        <v>177</v>
      </c>
      <c r="E13" s="55"/>
      <c r="F13" s="55"/>
      <c r="G13" s="138" t="str">
        <f>IF(COUNT(E13:$E$59)=0,"end",IF(NOT(AND(ISNUMBER(E13),ISNUMBER(F13))),"",IF(F13&lt;0.01,"",ROUND(E13,2)/ROUNDDOWN(F13,2))))</f>
        <v>end</v>
      </c>
      <c r="H13" s="18" t="str">
        <f t="shared" si="6"/>
        <v/>
      </c>
      <c r="I13" s="7"/>
      <c r="J13" s="4"/>
      <c r="K13" s="24" t="str">
        <f>IF(OR(ISNUMBER(E13),ISNUMBER(F13)),IF(D13="Yes",HeatedFloorMin,Results!$R$19),"")</f>
        <v/>
      </c>
      <c r="L13" s="24" t="str">
        <f t="shared" si="2"/>
        <v/>
      </c>
      <c r="M13" s="24"/>
      <c r="N13" s="19"/>
      <c r="O13" s="11"/>
      <c r="P13" s="7"/>
      <c r="Q13" s="7"/>
      <c r="R13" s="8"/>
      <c r="S13" s="7"/>
      <c r="T13" s="26"/>
      <c r="U13" s="40"/>
      <c r="V13" s="40"/>
      <c r="W13" s="40"/>
      <c r="X13" s="72"/>
      <c r="Y13" s="72"/>
      <c r="Z13" s="72"/>
      <c r="AA13" s="26" t="str">
        <f t="shared" si="3"/>
        <v>No</v>
      </c>
      <c r="AB13" s="139" t="str">
        <f t="shared" si="4"/>
        <v/>
      </c>
      <c r="AC13" s="139" t="str">
        <f t="shared" si="5"/>
        <v/>
      </c>
      <c r="AD13" s="40"/>
      <c r="AE13" s="40"/>
      <c r="AF13" s="40"/>
      <c r="AG13" s="40"/>
      <c r="AH13" s="40"/>
      <c r="AI13" s="40"/>
      <c r="AJ13" s="40"/>
      <c r="AK13" s="41"/>
    </row>
    <row r="14" spans="1:37" ht="15" customHeight="1" x14ac:dyDescent="0.25">
      <c r="A14" s="4"/>
      <c r="B14" s="21">
        <f t="shared" si="1"/>
        <v>5</v>
      </c>
      <c r="C14" s="57"/>
      <c r="D14" s="64" t="s">
        <v>177</v>
      </c>
      <c r="E14" s="55"/>
      <c r="F14" s="55"/>
      <c r="G14" s="138" t="str">
        <f>IF(COUNT(E14:$E$59)=0,"end",IF(NOT(AND(ISNUMBER(E14),ISNUMBER(F14))),"",IF(F14&lt;0.01,"",ROUND(E14,2)/ROUNDDOWN(F14,2))))</f>
        <v>end</v>
      </c>
      <c r="H14" s="18" t="str">
        <f t="shared" si="6"/>
        <v/>
      </c>
      <c r="I14" s="7"/>
      <c r="J14" s="4"/>
      <c r="K14" s="24" t="str">
        <f>IF(OR(ISNUMBER(E14),ISNUMBER(F14)),IF(D14="Yes",HeatedFloorMin,Results!$R$19),"")</f>
        <v/>
      </c>
      <c r="L14" s="24" t="str">
        <f t="shared" si="2"/>
        <v/>
      </c>
      <c r="M14" s="24"/>
      <c r="N14" s="19"/>
      <c r="O14" s="28"/>
      <c r="P14" s="28"/>
      <c r="Q14" s="29" t="s">
        <v>90</v>
      </c>
      <c r="R14" s="30" t="s">
        <v>91</v>
      </c>
      <c r="S14" s="7"/>
      <c r="T14" s="26"/>
      <c r="U14" s="40"/>
      <c r="V14" s="40"/>
      <c r="W14" s="91"/>
      <c r="X14" s="90"/>
      <c r="Y14" s="72"/>
      <c r="Z14" s="72"/>
      <c r="AA14" s="26" t="str">
        <f t="shared" si="3"/>
        <v>No</v>
      </c>
      <c r="AB14" s="139" t="str">
        <f t="shared" si="4"/>
        <v/>
      </c>
      <c r="AC14" s="139" t="str">
        <f t="shared" si="5"/>
        <v/>
      </c>
      <c r="AD14" s="40"/>
      <c r="AE14" s="40"/>
      <c r="AF14" s="40"/>
      <c r="AG14" s="40"/>
      <c r="AH14" s="40"/>
      <c r="AI14" s="40"/>
      <c r="AJ14" s="40"/>
      <c r="AK14" s="41"/>
    </row>
    <row r="15" spans="1:37" ht="15" customHeight="1" x14ac:dyDescent="0.25">
      <c r="A15" s="4"/>
      <c r="B15" s="21">
        <f t="shared" si="1"/>
        <v>6</v>
      </c>
      <c r="C15" s="57"/>
      <c r="D15" s="64" t="s">
        <v>177</v>
      </c>
      <c r="E15" s="55"/>
      <c r="F15" s="56"/>
      <c r="G15" s="138" t="str">
        <f>IF(COUNT(E15:$E$59)=0,"end",IF(NOT(AND(ISNUMBER(E15),ISNUMBER(F15))),"",IF(F15&lt;0.01,"",ROUND(E15,2)/ROUNDDOWN(F15,2))))</f>
        <v>end</v>
      </c>
      <c r="H15" s="18" t="str">
        <f t="shared" si="6"/>
        <v/>
      </c>
      <c r="I15" s="7"/>
      <c r="J15" s="4"/>
      <c r="K15" s="24" t="str">
        <f>IF(OR(ISNUMBER(E15),ISNUMBER(F15)),IF(D15="Yes",HeatedFloorMin,Results!$R$19),"")</f>
        <v/>
      </c>
      <c r="L15" s="24" t="str">
        <f t="shared" si="2"/>
        <v/>
      </c>
      <c r="M15" s="24"/>
      <c r="N15" s="19"/>
      <c r="O15" s="28"/>
      <c r="P15" s="79" t="s">
        <v>115</v>
      </c>
      <c r="Q15" s="110" t="s">
        <v>92</v>
      </c>
      <c r="R15" s="111" t="s">
        <v>92</v>
      </c>
      <c r="S15" s="7"/>
      <c r="T15" s="26"/>
      <c r="U15" s="40"/>
      <c r="V15" s="67"/>
      <c r="W15" s="92"/>
      <c r="X15" s="149"/>
      <c r="Y15" s="72"/>
      <c r="Z15" s="72"/>
      <c r="AA15" s="26" t="str">
        <f t="shared" si="3"/>
        <v>No</v>
      </c>
      <c r="AB15" s="139" t="str">
        <f t="shared" si="4"/>
        <v/>
      </c>
      <c r="AC15" s="139" t="str">
        <f t="shared" si="5"/>
        <v/>
      </c>
      <c r="AD15" s="40"/>
      <c r="AE15" s="40"/>
      <c r="AF15" s="40"/>
      <c r="AG15" s="40"/>
      <c r="AH15" s="40"/>
      <c r="AI15" s="40"/>
      <c r="AJ15" s="40"/>
      <c r="AK15" s="41"/>
    </row>
    <row r="16" spans="1:37" ht="15" customHeight="1" x14ac:dyDescent="0.25">
      <c r="A16" s="4"/>
      <c r="B16" s="21">
        <f t="shared" si="1"/>
        <v>7</v>
      </c>
      <c r="C16" s="57"/>
      <c r="D16" s="64" t="s">
        <v>177</v>
      </c>
      <c r="E16" s="55"/>
      <c r="F16" s="55"/>
      <c r="G16" s="138" t="str">
        <f>IF(COUNT(E16:$E$59)=0,"end",IF(NOT(AND(ISNUMBER(E16),ISNUMBER(F16))),"",IF(F16&lt;0.01,"",ROUND(E16,2)/ROUNDDOWN(F16,2))))</f>
        <v>end</v>
      </c>
      <c r="H16" s="18" t="str">
        <f t="shared" si="6"/>
        <v/>
      </c>
      <c r="I16" s="7"/>
      <c r="J16" s="4"/>
      <c r="K16" s="24" t="str">
        <f>IF(OR(ISNUMBER(E16),ISNUMBER(F16)),IF(D16="Yes",HeatedFloorMin,Results!$R$19),"")</f>
        <v/>
      </c>
      <c r="L16" s="24" t="str">
        <f t="shared" si="2"/>
        <v/>
      </c>
      <c r="M16" s="24"/>
      <c r="N16" s="19"/>
      <c r="O16" s="31" t="s">
        <v>80</v>
      </c>
      <c r="P16" s="36" t="s">
        <v>116</v>
      </c>
      <c r="Q16" s="36" t="s">
        <v>117</v>
      </c>
      <c r="R16" s="36" t="s">
        <v>118</v>
      </c>
      <c r="S16" s="7"/>
      <c r="T16" s="26"/>
      <c r="U16" s="40"/>
      <c r="V16" s="67"/>
      <c r="W16" s="92"/>
      <c r="X16" s="149"/>
      <c r="Y16" s="72"/>
      <c r="Z16" s="72"/>
      <c r="AA16" s="26" t="str">
        <f t="shared" si="3"/>
        <v>No</v>
      </c>
      <c r="AB16" s="139" t="str">
        <f t="shared" si="4"/>
        <v/>
      </c>
      <c r="AC16" s="139" t="str">
        <f t="shared" si="5"/>
        <v/>
      </c>
      <c r="AD16" s="40"/>
      <c r="AE16" s="40"/>
      <c r="AF16" s="40"/>
      <c r="AG16" s="40"/>
      <c r="AH16" s="40"/>
      <c r="AI16" s="40"/>
      <c r="AJ16" s="40"/>
      <c r="AK16" s="41"/>
    </row>
    <row r="17" spans="1:37" ht="15" customHeight="1" x14ac:dyDescent="0.25">
      <c r="A17" s="4"/>
      <c r="B17" s="21">
        <f t="shared" si="1"/>
        <v>8</v>
      </c>
      <c r="C17" s="57"/>
      <c r="D17" s="64" t="s">
        <v>177</v>
      </c>
      <c r="E17" s="55"/>
      <c r="F17" s="56"/>
      <c r="G17" s="138" t="str">
        <f>IF(COUNT(E17:$E$59)=0,"end",IF(NOT(AND(ISNUMBER(E17),ISNUMBER(F17))),"",IF(F17&lt;0.01,"",ROUND(E17,2)/ROUNDDOWN(F17,2))))</f>
        <v>end</v>
      </c>
      <c r="H17" s="18" t="str">
        <f t="shared" si="6"/>
        <v/>
      </c>
      <c r="I17" s="7"/>
      <c r="J17" s="4"/>
      <c r="K17" s="24" t="str">
        <f>IF(OR(ISNUMBER(E17),ISNUMBER(F17)),IF(D17="Yes",HeatedFloorMin,Results!$R$19),"")</f>
        <v/>
      </c>
      <c r="L17" s="24" t="str">
        <f t="shared" si="2"/>
        <v/>
      </c>
      <c r="M17" s="24"/>
      <c r="N17" s="19"/>
      <c r="O17" s="44" t="s">
        <v>229</v>
      </c>
      <c r="P17" s="45">
        <f>SlabFloorArea</f>
        <v>0</v>
      </c>
      <c r="Q17" s="102">
        <f>Results!J18</f>
        <v>0</v>
      </c>
      <c r="R17" s="103">
        <f>Results!J30</f>
        <v>0</v>
      </c>
      <c r="S17" s="7"/>
      <c r="T17" s="26"/>
      <c r="U17" s="40"/>
      <c r="V17" s="67"/>
      <c r="W17" s="92"/>
      <c r="X17" s="149"/>
      <c r="Y17" s="72"/>
      <c r="Z17" s="72"/>
      <c r="AA17" s="26" t="str">
        <f t="shared" si="3"/>
        <v>No</v>
      </c>
      <c r="AB17" s="139" t="str">
        <f t="shared" si="4"/>
        <v/>
      </c>
      <c r="AC17" s="139" t="str">
        <f t="shared" si="5"/>
        <v/>
      </c>
      <c r="AD17" s="40"/>
      <c r="AE17" s="40"/>
      <c r="AF17" s="40"/>
      <c r="AG17" s="40"/>
      <c r="AH17" s="40"/>
      <c r="AI17" s="40"/>
      <c r="AJ17" s="40"/>
      <c r="AK17" s="41"/>
    </row>
    <row r="18" spans="1:37" ht="15" customHeight="1" x14ac:dyDescent="0.25">
      <c r="A18" s="4"/>
      <c r="B18" s="21">
        <f t="shared" si="1"/>
        <v>9</v>
      </c>
      <c r="C18" s="57"/>
      <c r="D18" s="64" t="s">
        <v>177</v>
      </c>
      <c r="E18" s="55"/>
      <c r="F18" s="56"/>
      <c r="G18" s="138" t="str">
        <f>IF(COUNT(E18:$E$59)=0,"end",IF(NOT(AND(ISNUMBER(E18),ISNUMBER(F18))),"",IF(F18&lt;0.01,"",ROUND(E18,2)/ROUNDDOWN(F18,2))))</f>
        <v>end</v>
      </c>
      <c r="H18" s="18" t="str">
        <f t="shared" si="6"/>
        <v/>
      </c>
      <c r="I18" s="7"/>
      <c r="J18" s="4"/>
      <c r="K18" s="24" t="str">
        <f>IF(OR(ISNUMBER(E18),ISNUMBER(F18)),IF(D18="Yes",HeatedFloorMin,Results!$R$19),"")</f>
        <v/>
      </c>
      <c r="L18" s="24" t="str">
        <f t="shared" si="2"/>
        <v/>
      </c>
      <c r="M18" s="24"/>
      <c r="N18" s="19"/>
      <c r="O18" s="108" t="s">
        <v>230</v>
      </c>
      <c r="P18" s="104">
        <f>OtherFloorArea</f>
        <v>0</v>
      </c>
      <c r="Q18" s="105">
        <f>Results!J19</f>
        <v>0</v>
      </c>
      <c r="R18" s="70">
        <f>Results!J31</f>
        <v>0</v>
      </c>
      <c r="S18" s="7"/>
      <c r="T18" s="26"/>
      <c r="U18" s="40"/>
      <c r="V18" s="40"/>
      <c r="W18" s="93"/>
      <c r="X18" s="149"/>
      <c r="Y18" s="72"/>
      <c r="Z18" s="72"/>
      <c r="AA18" s="26" t="str">
        <f t="shared" si="3"/>
        <v>No</v>
      </c>
      <c r="AB18" s="139" t="str">
        <f t="shared" si="4"/>
        <v/>
      </c>
      <c r="AC18" s="139" t="str">
        <f t="shared" si="5"/>
        <v/>
      </c>
      <c r="AD18" s="40"/>
      <c r="AE18" s="40"/>
      <c r="AF18" s="40"/>
      <c r="AG18" s="40"/>
      <c r="AH18" s="40"/>
      <c r="AI18" s="40"/>
      <c r="AJ18" s="40"/>
      <c r="AK18" s="41"/>
    </row>
    <row r="19" spans="1:37" ht="15" customHeight="1" x14ac:dyDescent="0.25">
      <c r="A19" s="4"/>
      <c r="B19" s="21">
        <f t="shared" si="1"/>
        <v>10</v>
      </c>
      <c r="C19" s="57"/>
      <c r="D19" s="64" t="s">
        <v>177</v>
      </c>
      <c r="E19" s="55"/>
      <c r="F19" s="56"/>
      <c r="G19" s="138" t="str">
        <f>IF(COUNT(E19:$E$59)=0,"end",IF(NOT(AND(ISNUMBER(E19),ISNUMBER(F19))),"",IF(F19&lt;0.01,"",ROUND(E19,2)/ROUNDDOWN(F19,2))))</f>
        <v>end</v>
      </c>
      <c r="H19" s="18" t="str">
        <f t="shared" si="6"/>
        <v/>
      </c>
      <c r="I19" s="7"/>
      <c r="J19" s="4"/>
      <c r="K19" s="24" t="str">
        <f>IF(OR(ISNUMBER(E19),ISNUMBER(F19)),IF(D19="Yes",HeatedFloorMin,Results!$R$19),"")</f>
        <v/>
      </c>
      <c r="L19" s="24" t="str">
        <f t="shared" si="2"/>
        <v/>
      </c>
      <c r="M19" s="24"/>
      <c r="N19" s="19"/>
      <c r="O19" s="48" t="s">
        <v>0</v>
      </c>
      <c r="P19" s="49">
        <f>RoofArea</f>
        <v>0</v>
      </c>
      <c r="Q19" s="34">
        <f>Results!J20</f>
        <v>0</v>
      </c>
      <c r="R19" s="109">
        <f>Results!J32</f>
        <v>0</v>
      </c>
      <c r="S19" s="7"/>
      <c r="T19" s="26"/>
      <c r="U19" s="40"/>
      <c r="V19" s="40"/>
      <c r="W19" s="92"/>
      <c r="X19" s="149"/>
      <c r="Y19" s="72"/>
      <c r="Z19" s="72"/>
      <c r="AA19" s="26" t="str">
        <f t="shared" si="3"/>
        <v>No</v>
      </c>
      <c r="AB19" s="139" t="str">
        <f t="shared" si="4"/>
        <v/>
      </c>
      <c r="AC19" s="139" t="str">
        <f t="shared" si="5"/>
        <v/>
      </c>
      <c r="AD19" s="67"/>
      <c r="AE19" s="67"/>
      <c r="AF19" s="67"/>
      <c r="AG19" s="67"/>
      <c r="AH19" s="67"/>
      <c r="AI19" s="40"/>
      <c r="AJ19" s="40"/>
      <c r="AK19" s="41"/>
    </row>
    <row r="20" spans="1:37" ht="15" customHeight="1" x14ac:dyDescent="0.25">
      <c r="A20" s="4"/>
      <c r="B20" s="21">
        <f t="shared" si="1"/>
        <v>11</v>
      </c>
      <c r="C20" s="57"/>
      <c r="D20" s="64" t="s">
        <v>177</v>
      </c>
      <c r="E20" s="55"/>
      <c r="F20" s="55"/>
      <c r="G20" s="138" t="str">
        <f>IF(COUNT(E20:$E$59)=0,"end",IF(NOT(AND(ISNUMBER(E20),ISNUMBER(F20))),"",IF(F20&lt;0.01,"",ROUND(E20,2)/ROUNDDOWN(F20,2))))</f>
        <v>end</v>
      </c>
      <c r="H20" s="18" t="str">
        <f t="shared" si="6"/>
        <v/>
      </c>
      <c r="I20" s="7"/>
      <c r="J20" s="4"/>
      <c r="K20" s="24" t="str">
        <f>IF(OR(ISNUMBER(E20),ISNUMBER(F20)),IF(D20="Yes",HeatedFloorMin,Results!$R$19),"")</f>
        <v/>
      </c>
      <c r="L20" s="24" t="str">
        <f t="shared" si="2"/>
        <v/>
      </c>
      <c r="M20" s="24"/>
      <c r="N20" s="19"/>
      <c r="O20" s="48" t="s">
        <v>1</v>
      </c>
      <c r="P20" s="49">
        <f>SkylightArea</f>
        <v>0</v>
      </c>
      <c r="Q20" s="34">
        <f>Results!J21</f>
        <v>0</v>
      </c>
      <c r="R20" s="109"/>
      <c r="S20" s="7"/>
      <c r="T20" s="26"/>
      <c r="U20" s="40"/>
      <c r="V20" s="40"/>
      <c r="W20" s="93"/>
      <c r="X20" s="149"/>
      <c r="Y20" s="72"/>
      <c r="Z20" s="72"/>
      <c r="AA20" s="26" t="str">
        <f t="shared" si="3"/>
        <v>No</v>
      </c>
      <c r="AB20" s="139" t="str">
        <f t="shared" si="4"/>
        <v/>
      </c>
      <c r="AC20" s="139" t="str">
        <f t="shared" si="5"/>
        <v/>
      </c>
      <c r="AD20" s="40"/>
      <c r="AE20" s="40"/>
      <c r="AF20" s="40"/>
      <c r="AG20" s="68"/>
      <c r="AH20" s="68"/>
      <c r="AI20" s="40"/>
      <c r="AJ20" s="40"/>
      <c r="AK20" s="41"/>
    </row>
    <row r="21" spans="1:37" ht="15" customHeight="1" x14ac:dyDescent="0.25">
      <c r="A21" s="4"/>
      <c r="B21" s="21">
        <f t="shared" si="1"/>
        <v>12</v>
      </c>
      <c r="C21" s="57"/>
      <c r="D21" s="64" t="s">
        <v>177</v>
      </c>
      <c r="E21" s="55"/>
      <c r="F21" s="56"/>
      <c r="G21" s="138" t="str">
        <f>IF(COUNT(E21:$E$59)=0,"end",IF(NOT(AND(ISNUMBER(E21),ISNUMBER(F21))),"",IF(F21&lt;0.01,"",ROUND(E21,2)/ROUNDDOWN(F21,2))))</f>
        <v>end</v>
      </c>
      <c r="H21" s="18" t="str">
        <f t="shared" si="6"/>
        <v/>
      </c>
      <c r="I21" s="7"/>
      <c r="J21" s="4"/>
      <c r="K21" s="24" t="str">
        <f>IF(OR(ISNUMBER(E21),ISNUMBER(F21)),IF(D21="Yes",HeatedFloorMin,Results!$R$19),"")</f>
        <v/>
      </c>
      <c r="L21" s="24" t="str">
        <f t="shared" si="2"/>
        <v/>
      </c>
      <c r="M21" s="24"/>
      <c r="N21" s="19"/>
      <c r="O21" s="48" t="s">
        <v>2</v>
      </c>
      <c r="P21" s="49">
        <f>WallArea</f>
        <v>0</v>
      </c>
      <c r="Q21" s="34">
        <f>Results!J22</f>
        <v>0</v>
      </c>
      <c r="R21" s="109">
        <f>Results!J33</f>
        <v>0</v>
      </c>
      <c r="S21" s="7"/>
      <c r="T21" s="26"/>
      <c r="U21" s="40"/>
      <c r="V21" s="40"/>
      <c r="W21" s="93"/>
      <c r="X21" s="149"/>
      <c r="Y21" s="72"/>
      <c r="Z21" s="72"/>
      <c r="AA21" s="26" t="str">
        <f t="shared" si="3"/>
        <v>No</v>
      </c>
      <c r="AB21" s="139" t="str">
        <f t="shared" si="4"/>
        <v/>
      </c>
      <c r="AC21" s="139" t="str">
        <f t="shared" si="5"/>
        <v/>
      </c>
      <c r="AD21" s="40"/>
      <c r="AE21" s="40"/>
      <c r="AF21" s="40"/>
      <c r="AG21" s="68"/>
      <c r="AH21" s="68"/>
      <c r="AI21" s="40"/>
      <c r="AJ21" s="40"/>
      <c r="AK21" s="41"/>
    </row>
    <row r="22" spans="1:37" ht="15" customHeight="1" x14ac:dyDescent="0.25">
      <c r="A22" s="4"/>
      <c r="B22" s="21">
        <f t="shared" si="1"/>
        <v>13</v>
      </c>
      <c r="C22" s="57"/>
      <c r="D22" s="64" t="s">
        <v>177</v>
      </c>
      <c r="E22" s="55"/>
      <c r="F22" s="56"/>
      <c r="G22" s="138" t="str">
        <f>IF(COUNT(E22:$E$59)=0,"end",IF(NOT(AND(ISNUMBER(E22),ISNUMBER(F22))),"",IF(F22&lt;0.01,"",ROUND(E22,2)/ROUNDDOWN(F22,2))))</f>
        <v>end</v>
      </c>
      <c r="H22" s="18" t="str">
        <f t="shared" si="6"/>
        <v/>
      </c>
      <c r="I22" s="7"/>
      <c r="J22" s="4"/>
      <c r="K22" s="24" t="str">
        <f>IF(OR(ISNUMBER(E22),ISNUMBER(F22)),IF(D22="Yes",HeatedFloorMin,Results!$R$19),"")</f>
        <v/>
      </c>
      <c r="L22" s="24" t="str">
        <f t="shared" si="2"/>
        <v/>
      </c>
      <c r="M22" s="24"/>
      <c r="N22" s="13"/>
      <c r="O22" s="48" t="s">
        <v>216</v>
      </c>
      <c r="P22" s="49">
        <f>GlazingArea</f>
        <v>0</v>
      </c>
      <c r="Q22" s="34">
        <f>Results!J23</f>
        <v>0</v>
      </c>
      <c r="R22" s="109">
        <f>Results!J34</f>
        <v>0</v>
      </c>
      <c r="S22" s="7"/>
      <c r="T22" s="26"/>
      <c r="U22" s="40"/>
      <c r="V22" s="40"/>
      <c r="W22" s="67"/>
      <c r="X22" s="76"/>
      <c r="Y22" s="72"/>
      <c r="Z22" s="72"/>
      <c r="AA22" s="26" t="str">
        <f t="shared" si="3"/>
        <v>No</v>
      </c>
      <c r="AB22" s="139" t="str">
        <f t="shared" si="4"/>
        <v/>
      </c>
      <c r="AC22" s="139" t="str">
        <f t="shared" si="5"/>
        <v/>
      </c>
      <c r="AD22" s="40"/>
      <c r="AE22" s="40"/>
      <c r="AF22" s="40"/>
      <c r="AG22" s="68"/>
      <c r="AH22" s="68"/>
      <c r="AI22" s="40"/>
      <c r="AJ22" s="40"/>
      <c r="AK22" s="41"/>
    </row>
    <row r="23" spans="1:37" ht="15" customHeight="1" x14ac:dyDescent="0.25">
      <c r="A23" s="4"/>
      <c r="B23" s="21">
        <f t="shared" si="1"/>
        <v>14</v>
      </c>
      <c r="C23" s="57"/>
      <c r="D23" s="64" t="s">
        <v>177</v>
      </c>
      <c r="E23" s="55"/>
      <c r="F23" s="55"/>
      <c r="G23" s="138" t="str">
        <f>IF(COUNT(E23:$E$59)=0,"end",IF(NOT(AND(ISNUMBER(E23),ISNUMBER(F23))),"",IF(F23&lt;0.01,"",ROUND(E23,2)/ROUNDDOWN(F23,2))))</f>
        <v>end</v>
      </c>
      <c r="H23" s="18" t="str">
        <f t="shared" si="6"/>
        <v/>
      </c>
      <c r="I23" s="7"/>
      <c r="J23" s="4"/>
      <c r="K23" s="24" t="str">
        <f>IF(OR(ISNUMBER(E23),ISNUMBER(F23)),IF(D23="Yes",HeatedFloorMin,Results!$R$19),"")</f>
        <v/>
      </c>
      <c r="L23" s="24" t="str">
        <f t="shared" si="2"/>
        <v/>
      </c>
      <c r="M23" s="24"/>
      <c r="N23" s="13"/>
      <c r="O23" s="52" t="s">
        <v>217</v>
      </c>
      <c r="P23" s="53">
        <f>DoorArea</f>
        <v>0</v>
      </c>
      <c r="Q23" s="34">
        <f>Results!J24</f>
        <v>0</v>
      </c>
      <c r="R23" s="109"/>
      <c r="S23" s="7"/>
      <c r="T23" s="26"/>
      <c r="U23" s="40"/>
      <c r="V23" s="40"/>
      <c r="W23" s="40"/>
      <c r="X23" s="72"/>
      <c r="Y23" s="72"/>
      <c r="Z23" s="72"/>
      <c r="AA23" s="26" t="str">
        <f t="shared" si="3"/>
        <v>No</v>
      </c>
      <c r="AB23" s="139" t="str">
        <f t="shared" si="4"/>
        <v/>
      </c>
      <c r="AC23" s="139" t="str">
        <f t="shared" si="5"/>
        <v/>
      </c>
      <c r="AD23" s="40"/>
      <c r="AE23" s="40"/>
      <c r="AF23" s="40"/>
      <c r="AG23" s="40"/>
      <c r="AH23" s="40"/>
      <c r="AI23" s="40"/>
      <c r="AJ23" s="40"/>
      <c r="AK23" s="41"/>
    </row>
    <row r="24" spans="1:37" ht="15" customHeight="1" x14ac:dyDescent="0.25">
      <c r="A24" s="4"/>
      <c r="B24" s="21">
        <f t="shared" si="1"/>
        <v>15</v>
      </c>
      <c r="C24" s="57"/>
      <c r="D24" s="64" t="s">
        <v>177</v>
      </c>
      <c r="E24" s="55"/>
      <c r="F24" s="55"/>
      <c r="G24" s="138" t="str">
        <f>IF(COUNT(E24:$E$59)=0,"end",IF(NOT(AND(ISNUMBER(E24),ISNUMBER(F24))),"",IF(F24&lt;0.01,"",ROUND(E24,2)/ROUNDDOWN(F24,2))))</f>
        <v>end</v>
      </c>
      <c r="H24" s="18" t="str">
        <f t="shared" si="6"/>
        <v/>
      </c>
      <c r="I24" s="7"/>
      <c r="J24" s="4"/>
      <c r="K24" s="24" t="str">
        <f>IF(OR(ISNUMBER(E24),ISNUMBER(F24)),IF(D24="Yes",HeatedFloorMin,Results!$R$19),"")</f>
        <v/>
      </c>
      <c r="L24" s="24" t="str">
        <f t="shared" si="2"/>
        <v/>
      </c>
      <c r="M24" s="24"/>
      <c r="N24" s="19"/>
      <c r="O24" s="28"/>
      <c r="P24" s="28"/>
      <c r="Q24" s="34"/>
      <c r="R24" s="69"/>
      <c r="S24" s="7"/>
      <c r="T24" s="26"/>
      <c r="U24" s="40"/>
      <c r="V24" s="67"/>
      <c r="W24" s="40"/>
      <c r="X24" s="72"/>
      <c r="Y24" s="72"/>
      <c r="Z24" s="72"/>
      <c r="AA24" s="26" t="str">
        <f t="shared" si="3"/>
        <v>No</v>
      </c>
      <c r="AB24" s="139" t="str">
        <f t="shared" si="4"/>
        <v/>
      </c>
      <c r="AC24" s="139" t="str">
        <f t="shared" si="5"/>
        <v/>
      </c>
      <c r="AD24" s="40"/>
      <c r="AE24" s="40"/>
      <c r="AF24" s="40"/>
      <c r="AG24" s="40"/>
      <c r="AH24" s="40"/>
      <c r="AI24" s="40"/>
      <c r="AJ24" s="40"/>
      <c r="AK24" s="41"/>
    </row>
    <row r="25" spans="1:37" ht="15" customHeight="1" x14ac:dyDescent="0.25">
      <c r="A25" s="4"/>
      <c r="B25" s="21">
        <f t="shared" si="1"/>
        <v>16</v>
      </c>
      <c r="C25" s="57"/>
      <c r="D25" s="64" t="s">
        <v>177</v>
      </c>
      <c r="E25" s="55"/>
      <c r="F25" s="55"/>
      <c r="G25" s="138" t="str">
        <f>IF(COUNT(E25:$E$59)=0,"end",IF(NOT(AND(ISNUMBER(E25),ISNUMBER(F25))),"",IF(F25&lt;0.01,"",ROUND(E25,2)/ROUNDDOWN(F25,2))))</f>
        <v>end</v>
      </c>
      <c r="H25" s="18" t="str">
        <f t="shared" si="6"/>
        <v/>
      </c>
      <c r="I25" s="7"/>
      <c r="J25" s="4"/>
      <c r="K25" s="24" t="str">
        <f>IF(OR(ISNUMBER(E25),ISNUMBER(F25)),IF(D25="Yes",HeatedFloorMin,Results!$R$19),"")</f>
        <v/>
      </c>
      <c r="L25" s="24" t="str">
        <f t="shared" si="2"/>
        <v/>
      </c>
      <c r="M25" s="24"/>
      <c r="N25" s="19"/>
      <c r="O25" s="35"/>
      <c r="P25" s="36" t="s">
        <v>78</v>
      </c>
      <c r="Q25" s="37">
        <f>Results!K25</f>
        <v>0</v>
      </c>
      <c r="R25" s="38">
        <f>Results!K35</f>
        <v>0</v>
      </c>
      <c r="S25" s="7"/>
      <c r="T25" s="26"/>
      <c r="U25" s="40"/>
      <c r="V25" s="40"/>
      <c r="W25" s="40"/>
      <c r="X25" s="72"/>
      <c r="Y25" s="72"/>
      <c r="Z25" s="72"/>
      <c r="AA25" s="26" t="str">
        <f t="shared" si="3"/>
        <v>No</v>
      </c>
      <c r="AB25" s="139" t="str">
        <f t="shared" si="4"/>
        <v/>
      </c>
      <c r="AC25" s="139" t="str">
        <f t="shared" si="5"/>
        <v/>
      </c>
      <c r="AD25" s="40"/>
      <c r="AE25" s="40"/>
      <c r="AF25" s="40"/>
      <c r="AG25" s="40"/>
      <c r="AH25" s="40"/>
      <c r="AI25" s="40"/>
      <c r="AJ25" s="40"/>
      <c r="AK25" s="41"/>
    </row>
    <row r="26" spans="1:37" ht="15" customHeight="1" x14ac:dyDescent="0.25">
      <c r="A26" s="4"/>
      <c r="B26" s="21">
        <f t="shared" si="1"/>
        <v>17</v>
      </c>
      <c r="C26" s="57"/>
      <c r="D26" s="64" t="s">
        <v>177</v>
      </c>
      <c r="E26" s="55"/>
      <c r="F26" s="55"/>
      <c r="G26" s="138" t="str">
        <f>IF(COUNT(E26:$E$59)=0,"end",IF(NOT(AND(ISNUMBER(E26),ISNUMBER(F26))),"",IF(F26&lt;0.01,"",ROUND(E26,2)/ROUNDDOWN(F26,2))))</f>
        <v>end</v>
      </c>
      <c r="H26" s="18" t="str">
        <f t="shared" si="6"/>
        <v/>
      </c>
      <c r="I26" s="7"/>
      <c r="J26" s="4"/>
      <c r="K26" s="24" t="str">
        <f>IF(OR(ISNUMBER(E26),ISNUMBER(F26)),IF(D26="Yes",HeatedFloorMin,Results!$R$19),"")</f>
        <v/>
      </c>
      <c r="L26" s="24" t="str">
        <f t="shared" si="2"/>
        <v/>
      </c>
      <c r="M26" s="24"/>
      <c r="N26" s="19"/>
      <c r="O26" s="7"/>
      <c r="P26" s="7"/>
      <c r="Q26" s="7"/>
      <c r="R26" s="8"/>
      <c r="S26" s="7"/>
      <c r="T26" s="26"/>
      <c r="U26" s="40"/>
      <c r="V26" s="40"/>
      <c r="W26" s="40"/>
      <c r="X26" s="72"/>
      <c r="Y26" s="72"/>
      <c r="Z26" s="72"/>
      <c r="AA26" s="26" t="str">
        <f t="shared" si="3"/>
        <v>No</v>
      </c>
      <c r="AB26" s="139" t="str">
        <f t="shared" si="4"/>
        <v/>
      </c>
      <c r="AC26" s="139" t="str">
        <f t="shared" si="5"/>
        <v/>
      </c>
      <c r="AD26" s="40"/>
      <c r="AE26" s="40"/>
      <c r="AF26" s="40"/>
      <c r="AG26" s="40"/>
      <c r="AH26" s="40"/>
      <c r="AI26" s="40"/>
      <c r="AJ26" s="40"/>
      <c r="AK26" s="41"/>
    </row>
    <row r="27" spans="1:37" ht="15" customHeight="1" x14ac:dyDescent="0.3">
      <c r="A27" s="4"/>
      <c r="B27" s="21">
        <f t="shared" si="1"/>
        <v>18</v>
      </c>
      <c r="C27" s="57"/>
      <c r="D27" s="64" t="s">
        <v>177</v>
      </c>
      <c r="E27" s="55"/>
      <c r="F27" s="55"/>
      <c r="G27" s="138" t="str">
        <f>IF(COUNT(E27:$E$59)=0,"end",IF(NOT(AND(ISNUMBER(E27),ISNUMBER(F27))),"",IF(F27&lt;0.01,"",ROUND(E27,2)/ROUNDDOWN(F27,2))))</f>
        <v>end</v>
      </c>
      <c r="H27" s="18" t="str">
        <f t="shared" si="6"/>
        <v/>
      </c>
      <c r="I27" s="7"/>
      <c r="J27" s="4"/>
      <c r="K27" s="24" t="str">
        <f>IF(OR(ISNUMBER(E27),ISNUMBER(F27)),IF(D27="Yes",HeatedFloorMin,Results!$R$19),"")</f>
        <v/>
      </c>
      <c r="L27" s="24" t="str">
        <f t="shared" si="2"/>
        <v/>
      </c>
      <c r="M27" s="24"/>
      <c r="N27" s="19"/>
      <c r="O27" s="17" t="str">
        <f>Results!E38</f>
        <v>Comparison of proposed building against the reference building</v>
      </c>
      <c r="P27" s="7"/>
      <c r="Q27" s="7"/>
      <c r="R27" s="3" t="str">
        <f>Results!K38</f>
        <v>PASS</v>
      </c>
      <c r="S27" s="7"/>
      <c r="T27" s="26"/>
      <c r="U27" s="40"/>
      <c r="V27" s="40"/>
      <c r="W27" s="40"/>
      <c r="X27" s="72"/>
      <c r="Y27" s="72"/>
      <c r="Z27" s="72"/>
      <c r="AA27" s="26" t="str">
        <f t="shared" si="3"/>
        <v>No</v>
      </c>
      <c r="AB27" s="139" t="str">
        <f t="shared" si="4"/>
        <v/>
      </c>
      <c r="AC27" s="139" t="str">
        <f t="shared" si="5"/>
        <v/>
      </c>
      <c r="AD27" s="40"/>
      <c r="AE27" s="40"/>
      <c r="AF27" s="40"/>
      <c r="AG27" s="40"/>
      <c r="AH27" s="40"/>
      <c r="AI27" s="40"/>
      <c r="AJ27" s="40"/>
    </row>
    <row r="28" spans="1:37" ht="15" customHeight="1" thickBot="1" x14ac:dyDescent="0.3">
      <c r="A28" s="4"/>
      <c r="B28" s="21">
        <f t="shared" si="1"/>
        <v>19</v>
      </c>
      <c r="C28" s="57"/>
      <c r="D28" s="64" t="s">
        <v>177</v>
      </c>
      <c r="E28" s="55"/>
      <c r="F28" s="55"/>
      <c r="G28" s="138" t="str">
        <f>IF(COUNT(E28:$E$59)=0,"end",IF(NOT(AND(ISNUMBER(E28),ISNUMBER(F28))),"",IF(F28&lt;0.01,"",ROUND(E28,2)/ROUNDDOWN(F28,2))))</f>
        <v>end</v>
      </c>
      <c r="H28" s="18" t="str">
        <f t="shared" si="6"/>
        <v/>
      </c>
      <c r="I28" s="7"/>
      <c r="J28" s="4"/>
      <c r="K28" s="24" t="str">
        <f>IF(OR(ISNUMBER(E28),ISNUMBER(F28)),IF(D28="Yes",HeatedFloorMin,Results!$R$19),"")</f>
        <v/>
      </c>
      <c r="L28" s="24" t="str">
        <f t="shared" si="2"/>
        <v/>
      </c>
      <c r="M28" s="24"/>
      <c r="N28" s="19"/>
      <c r="O28" s="7"/>
      <c r="P28" s="7"/>
      <c r="Q28" s="7"/>
      <c r="R28" s="8"/>
      <c r="S28" s="7"/>
      <c r="T28" s="24"/>
      <c r="U28" s="24"/>
      <c r="V28" s="4"/>
      <c r="W28" s="4"/>
      <c r="X28" s="72"/>
      <c r="Y28" s="72"/>
      <c r="Z28" s="72"/>
      <c r="AA28" s="26" t="str">
        <f t="shared" si="3"/>
        <v>No</v>
      </c>
      <c r="AB28" s="139" t="str">
        <f t="shared" si="4"/>
        <v/>
      </c>
      <c r="AC28" s="139" t="str">
        <f t="shared" si="5"/>
        <v/>
      </c>
      <c r="AD28" s="4"/>
      <c r="AE28" s="4"/>
      <c r="AF28" s="4"/>
      <c r="AG28" s="4"/>
      <c r="AH28" s="4"/>
      <c r="AI28" s="4"/>
      <c r="AJ28" s="4"/>
    </row>
    <row r="29" spans="1:37" ht="15" customHeight="1" thickBot="1" x14ac:dyDescent="0.3">
      <c r="A29" s="4"/>
      <c r="B29" s="21">
        <f t="shared" si="1"/>
        <v>20</v>
      </c>
      <c r="C29" s="57"/>
      <c r="D29" s="64" t="s">
        <v>177</v>
      </c>
      <c r="E29" s="55"/>
      <c r="F29" s="55"/>
      <c r="G29" s="138" t="str">
        <f>IF(COUNT(E29:$E$59)=0,"end",IF(NOT(AND(ISNUMBER(E29),ISNUMBER(F29))),"",IF(F29&lt;0.01,"",ROUND(E29,2)/ROUNDDOWN(F29,2))))</f>
        <v>end</v>
      </c>
      <c r="H29" s="18" t="str">
        <f t="shared" si="6"/>
        <v/>
      </c>
      <c r="I29" s="7"/>
      <c r="J29" s="4"/>
      <c r="K29" s="24" t="str">
        <f>IF(OR(ISNUMBER(E29),ISNUMBER(F29)),IF(D29="Yes",HeatedFloorMin,Results!$R$19),"")</f>
        <v/>
      </c>
      <c r="L29" s="24" t="str">
        <f t="shared" si="2"/>
        <v/>
      </c>
      <c r="M29" s="24"/>
      <c r="N29" s="19"/>
      <c r="O29" s="7" t="s">
        <v>79</v>
      </c>
      <c r="P29" s="77">
        <f>Results!P12</f>
        <v>0</v>
      </c>
      <c r="Q29" s="7"/>
      <c r="R29" s="8"/>
      <c r="S29" s="7"/>
      <c r="T29" s="24"/>
      <c r="U29" s="24"/>
      <c r="V29" s="4"/>
      <c r="W29" s="4"/>
      <c r="X29" s="72"/>
      <c r="Y29" s="72"/>
      <c r="Z29" s="72"/>
      <c r="AA29" s="26" t="str">
        <f t="shared" si="3"/>
        <v>No</v>
      </c>
      <c r="AB29" s="139" t="str">
        <f t="shared" si="4"/>
        <v/>
      </c>
      <c r="AC29" s="139" t="str">
        <f t="shared" si="5"/>
        <v/>
      </c>
      <c r="AD29" s="4"/>
      <c r="AE29" s="4"/>
      <c r="AF29" s="4"/>
      <c r="AG29" s="4"/>
      <c r="AH29" s="4"/>
      <c r="AI29" s="4"/>
      <c r="AJ29" s="4"/>
    </row>
    <row r="30" spans="1:37" ht="15" customHeight="1" x14ac:dyDescent="0.25">
      <c r="A30" s="4"/>
      <c r="B30" s="21">
        <f t="shared" si="1"/>
        <v>21</v>
      </c>
      <c r="C30" s="57"/>
      <c r="D30" s="64" t="s">
        <v>177</v>
      </c>
      <c r="E30" s="55"/>
      <c r="F30" s="55"/>
      <c r="G30" s="138" t="str">
        <f>IF(COUNT(E30:$E$59)=0,"end",IF(NOT(AND(ISNUMBER(E30),ISNUMBER(F30))),"",IF(F30&lt;0.01,"",ROUND(E30,2)/ROUNDDOWN(F30,2))))</f>
        <v>end</v>
      </c>
      <c r="H30" s="18" t="str">
        <f t="shared" si="6"/>
        <v/>
      </c>
      <c r="I30" s="7"/>
      <c r="J30" s="4"/>
      <c r="K30" s="24" t="str">
        <f>IF(OR(ISNUMBER(E30),ISNUMBER(F30)),IF(D30="Yes",HeatedFloorMin,Results!$R$19),"")</f>
        <v/>
      </c>
      <c r="L30" s="24" t="str">
        <f t="shared" si="2"/>
        <v/>
      </c>
      <c r="M30" s="24"/>
      <c r="N30" s="19"/>
      <c r="O30" s="99"/>
      <c r="P30" s="99"/>
      <c r="Q30" s="100"/>
      <c r="R30" s="101"/>
      <c r="S30" s="7"/>
      <c r="T30" s="24"/>
      <c r="U30" s="24"/>
      <c r="V30" s="4"/>
      <c r="W30" s="4"/>
      <c r="X30" s="72"/>
      <c r="Y30" s="72"/>
      <c r="Z30" s="72"/>
      <c r="AA30" s="26" t="str">
        <f t="shared" si="3"/>
        <v>No</v>
      </c>
      <c r="AB30" s="139" t="str">
        <f t="shared" si="4"/>
        <v/>
      </c>
      <c r="AC30" s="139" t="str">
        <f t="shared" si="5"/>
        <v/>
      </c>
      <c r="AD30" s="4"/>
      <c r="AE30" s="4"/>
      <c r="AF30" s="4"/>
      <c r="AG30" s="4"/>
      <c r="AH30" s="4"/>
      <c r="AI30" s="4"/>
      <c r="AJ30" s="4"/>
    </row>
    <row r="31" spans="1:37" ht="15" customHeight="1" x14ac:dyDescent="0.25">
      <c r="A31" s="4"/>
      <c r="B31" s="21">
        <f t="shared" si="1"/>
        <v>22</v>
      </c>
      <c r="C31" s="57"/>
      <c r="D31" s="64" t="s">
        <v>177</v>
      </c>
      <c r="E31" s="55"/>
      <c r="F31" s="55"/>
      <c r="G31" s="138" t="str">
        <f>IF(COUNT(E31:$E$59)=0,"end",IF(NOT(AND(ISNUMBER(E31),ISNUMBER(F31))),"",IF(F31&lt;0.01,"",ROUND(E31,2)/ROUNDDOWN(F31,2))))</f>
        <v>end</v>
      </c>
      <c r="H31" s="18" t="str">
        <f t="shared" si="6"/>
        <v/>
      </c>
      <c r="I31" s="7"/>
      <c r="J31" s="4"/>
      <c r="K31" s="24" t="str">
        <f>IF(OR(ISNUMBER(E31),ISNUMBER(F31)),IF(D31="Yes",HeatedFloorMin,Results!$R$19),"")</f>
        <v/>
      </c>
      <c r="L31" s="24" t="str">
        <f t="shared" si="2"/>
        <v/>
      </c>
      <c r="M31" s="24"/>
      <c r="N31" s="152">
        <f>COUNTIF(H10:H59,"R-value too small")</f>
        <v>0</v>
      </c>
      <c r="O31" s="17" t="str">
        <f>IF(N31=0,"","There are some R-values that are too small on this page")</f>
        <v/>
      </c>
      <c r="P31" s="7"/>
      <c r="Q31" s="7"/>
      <c r="R31" s="8"/>
      <c r="S31" s="7"/>
      <c r="T31" s="24"/>
      <c r="U31" s="24"/>
      <c r="V31" s="4"/>
      <c r="W31" s="4"/>
      <c r="X31" s="72"/>
      <c r="Y31" s="72"/>
      <c r="Z31" s="72"/>
      <c r="AA31" s="26" t="str">
        <f t="shared" si="3"/>
        <v>No</v>
      </c>
      <c r="AB31" s="139" t="str">
        <f t="shared" si="4"/>
        <v/>
      </c>
      <c r="AC31" s="139" t="str">
        <f t="shared" si="5"/>
        <v/>
      </c>
      <c r="AD31" s="4"/>
      <c r="AE31" s="4"/>
      <c r="AF31" s="4"/>
      <c r="AG31" s="4"/>
      <c r="AH31" s="4"/>
      <c r="AI31" s="4"/>
      <c r="AJ31" s="4"/>
    </row>
    <row r="32" spans="1:37" ht="15" customHeight="1" x14ac:dyDescent="0.25">
      <c r="A32" s="4"/>
      <c r="B32" s="21">
        <f t="shared" si="1"/>
        <v>23</v>
      </c>
      <c r="C32" s="57"/>
      <c r="D32" s="64" t="s">
        <v>177</v>
      </c>
      <c r="E32" s="55"/>
      <c r="F32" s="55"/>
      <c r="G32" s="138" t="str">
        <f>IF(COUNT(E32:$E$59)=0,"end",IF(NOT(AND(ISNUMBER(E32),ISNUMBER(F32))),"",IF(F32&lt;0.01,"",ROUND(E32,2)/ROUNDDOWN(F32,2))))</f>
        <v>end</v>
      </c>
      <c r="H32" s="18" t="str">
        <f t="shared" si="6"/>
        <v/>
      </c>
      <c r="I32" s="7"/>
      <c r="J32" s="4"/>
      <c r="K32" s="24" t="str">
        <f>IF(OR(ISNUMBER(E32),ISNUMBER(F32)),IF(D32="Yes",HeatedFloorMin,Results!$R$19),"")</f>
        <v/>
      </c>
      <c r="L32" s="24" t="str">
        <f t="shared" si="2"/>
        <v/>
      </c>
      <c r="M32" s="24"/>
      <c r="N32" s="152">
        <f>COUNTIF(H10:H59,"R-value required")</f>
        <v>0</v>
      </c>
      <c r="O32" s="17" t="str">
        <f>IF(N32=0,"","There are some missing R-values on this page")</f>
        <v/>
      </c>
      <c r="P32" s="7"/>
      <c r="Q32" s="7"/>
      <c r="R32" s="8"/>
      <c r="S32" s="7"/>
      <c r="T32" s="24"/>
      <c r="U32" s="24"/>
      <c r="V32" s="4"/>
      <c r="W32" s="4"/>
      <c r="X32" s="72"/>
      <c r="Y32" s="72"/>
      <c r="Z32" s="72"/>
      <c r="AA32" s="26" t="str">
        <f t="shared" si="3"/>
        <v>No</v>
      </c>
      <c r="AB32" s="139" t="str">
        <f t="shared" si="4"/>
        <v/>
      </c>
      <c r="AC32" s="139" t="str">
        <f t="shared" si="5"/>
        <v/>
      </c>
      <c r="AD32" s="4"/>
      <c r="AE32" s="4"/>
      <c r="AF32" s="4"/>
      <c r="AG32" s="4"/>
      <c r="AH32" s="4"/>
      <c r="AI32" s="4"/>
      <c r="AJ32" s="4"/>
    </row>
    <row r="33" spans="1:36" ht="15" customHeight="1" x14ac:dyDescent="0.25">
      <c r="A33" s="4"/>
      <c r="B33" s="21">
        <f t="shared" si="1"/>
        <v>24</v>
      </c>
      <c r="C33" s="57"/>
      <c r="D33" s="64" t="s">
        <v>177</v>
      </c>
      <c r="E33" s="55"/>
      <c r="F33" s="55"/>
      <c r="G33" s="138" t="str">
        <f>IF(COUNT(E33:$E$59)=0,"end",IF(NOT(AND(ISNUMBER(E33),ISNUMBER(F33))),"",IF(F33&lt;0.01,"",ROUND(E33,2)/ROUNDDOWN(F33,2))))</f>
        <v>end</v>
      </c>
      <c r="H33" s="18" t="str">
        <f t="shared" si="6"/>
        <v/>
      </c>
      <c r="I33" s="7"/>
      <c r="J33" s="4"/>
      <c r="K33" s="24" t="str">
        <f>IF(OR(ISNUMBER(E33),ISNUMBER(F33)),IF(D33="Yes",HeatedFloorMin,Results!$R$19),"")</f>
        <v/>
      </c>
      <c r="L33" s="24" t="str">
        <f t="shared" si="2"/>
        <v/>
      </c>
      <c r="M33" s="24"/>
      <c r="N33" s="19"/>
      <c r="O33" s="7"/>
      <c r="P33" s="7"/>
      <c r="Q33" s="7"/>
      <c r="R33" s="8"/>
      <c r="S33" s="7"/>
      <c r="T33" s="24"/>
      <c r="U33" s="24"/>
      <c r="V33" s="4"/>
      <c r="W33" s="4"/>
      <c r="X33" s="72"/>
      <c r="Y33" s="72"/>
      <c r="Z33" s="72"/>
      <c r="AA33" s="26" t="str">
        <f t="shared" si="3"/>
        <v>No</v>
      </c>
      <c r="AB33" s="139" t="str">
        <f t="shared" si="4"/>
        <v/>
      </c>
      <c r="AC33" s="139" t="str">
        <f t="shared" si="5"/>
        <v/>
      </c>
      <c r="AD33" s="4"/>
      <c r="AE33" s="4"/>
      <c r="AF33" s="4"/>
      <c r="AG33" s="4"/>
      <c r="AH33" s="4"/>
      <c r="AI33" s="4"/>
      <c r="AJ33" s="4"/>
    </row>
    <row r="34" spans="1:36" ht="15" customHeight="1" x14ac:dyDescent="0.25">
      <c r="A34" s="4"/>
      <c r="B34" s="21">
        <f t="shared" si="1"/>
        <v>25</v>
      </c>
      <c r="C34" s="57"/>
      <c r="D34" s="64" t="s">
        <v>177</v>
      </c>
      <c r="E34" s="55"/>
      <c r="F34" s="55"/>
      <c r="G34" s="138" t="str">
        <f>IF(COUNT(E34:$E$59)=0,"end",IF(NOT(AND(ISNUMBER(E34),ISNUMBER(F34))),"",IF(F34&lt;0.01,"",ROUND(E34,2)/ROUNDDOWN(F34,2))))</f>
        <v>end</v>
      </c>
      <c r="H34" s="18" t="str">
        <f t="shared" si="6"/>
        <v/>
      </c>
      <c r="I34" s="7"/>
      <c r="J34" s="4"/>
      <c r="K34" s="24" t="str">
        <f>IF(OR(ISNUMBER(E34),ISNUMBER(F34)),IF(D34="Yes",HeatedFloorMin,Results!$R$19),"")</f>
        <v/>
      </c>
      <c r="L34" s="24" t="str">
        <f t="shared" si="2"/>
        <v/>
      </c>
      <c r="M34" s="24"/>
      <c r="N34" s="19"/>
      <c r="O34" s="7"/>
      <c r="P34" s="7"/>
      <c r="Q34" s="7"/>
      <c r="R34" s="8"/>
      <c r="S34" s="7"/>
      <c r="T34" s="24"/>
      <c r="U34" s="24"/>
      <c r="V34" s="4"/>
      <c r="W34" s="4"/>
      <c r="X34" s="76" t="str">
        <f>IF(ISERROR(VLOOKUP(#REF!,$O$15:$Y$21,10,FALSE)),"",VLOOKUP(#REF!,$O$15:$Y$21,10,FALSE))</f>
        <v/>
      </c>
      <c r="Y34" s="72" t="str">
        <f>IF(ISERROR(VLOOKUP(#REF!,$O$15:$Y$21,11,FALSE)),"",VLOOKUP(#REF!,$O$15:$Y$21,11,FALSE))</f>
        <v/>
      </c>
      <c r="Z34" s="72"/>
      <c r="AA34" s="26" t="str">
        <f t="shared" si="3"/>
        <v>No</v>
      </c>
      <c r="AB34" s="139" t="str">
        <f t="shared" si="4"/>
        <v/>
      </c>
      <c r="AC34" s="139" t="str">
        <f t="shared" si="5"/>
        <v/>
      </c>
      <c r="AD34" s="4"/>
      <c r="AE34" s="4"/>
      <c r="AF34" s="4"/>
      <c r="AG34" s="4"/>
      <c r="AH34" s="4"/>
      <c r="AI34" s="4"/>
      <c r="AJ34" s="4"/>
    </row>
    <row r="35" spans="1:36" ht="15" customHeight="1" x14ac:dyDescent="0.25">
      <c r="A35" s="4"/>
      <c r="B35" s="21">
        <f t="shared" si="1"/>
        <v>26</v>
      </c>
      <c r="C35" s="57"/>
      <c r="D35" s="64" t="s">
        <v>177</v>
      </c>
      <c r="E35" s="55"/>
      <c r="F35" s="55"/>
      <c r="G35" s="138" t="str">
        <f>IF(COUNT(E35:$E$59)=0,"end",IF(NOT(AND(ISNUMBER(E35),ISNUMBER(F35))),"",IF(F35&lt;0.01,"",ROUND(E35,2)/ROUNDDOWN(F35,2))))</f>
        <v>end</v>
      </c>
      <c r="H35" s="18" t="str">
        <f t="shared" si="6"/>
        <v/>
      </c>
      <c r="I35" s="7"/>
      <c r="J35" s="4"/>
      <c r="K35" s="24" t="str">
        <f>IF(OR(ISNUMBER(E35),ISNUMBER(F35)),IF(D35="Yes",HeatedFloorMin,Results!$R$19),"")</f>
        <v/>
      </c>
      <c r="L35" s="24" t="str">
        <f t="shared" si="2"/>
        <v/>
      </c>
      <c r="M35" s="24"/>
      <c r="N35" s="6"/>
      <c r="O35" s="4"/>
      <c r="P35" s="4"/>
      <c r="Q35" s="4"/>
      <c r="R35" s="5"/>
      <c r="S35" s="4"/>
      <c r="T35" s="24"/>
      <c r="U35" s="24"/>
      <c r="V35" s="4"/>
      <c r="W35" s="4"/>
      <c r="X35" s="76" t="str">
        <f>IF(ISERROR(VLOOKUP(#REF!,$O$15:$Y$21,10,FALSE)),"",VLOOKUP(#REF!,$O$15:$Y$21,10,FALSE))</f>
        <v/>
      </c>
      <c r="Y35" s="72" t="str">
        <f>IF(ISERROR(VLOOKUP(#REF!,$O$15:$Y$21,11,FALSE)),"",VLOOKUP(#REF!,$O$15:$Y$21,11,FALSE))</f>
        <v/>
      </c>
      <c r="Z35" s="72"/>
      <c r="AA35" s="26" t="str">
        <f t="shared" si="3"/>
        <v>No</v>
      </c>
      <c r="AB35" s="139" t="str">
        <f t="shared" si="4"/>
        <v/>
      </c>
      <c r="AC35" s="139" t="str">
        <f t="shared" si="5"/>
        <v/>
      </c>
      <c r="AD35" s="4"/>
      <c r="AE35" s="4"/>
      <c r="AF35" s="4"/>
      <c r="AG35" s="4"/>
      <c r="AH35" s="4"/>
      <c r="AI35" s="4"/>
      <c r="AJ35" s="4"/>
    </row>
    <row r="36" spans="1:36" ht="15" customHeight="1" x14ac:dyDescent="0.25">
      <c r="A36" s="4"/>
      <c r="B36" s="21">
        <f t="shared" si="1"/>
        <v>27</v>
      </c>
      <c r="C36" s="57"/>
      <c r="D36" s="64" t="s">
        <v>177</v>
      </c>
      <c r="E36" s="55"/>
      <c r="F36" s="55"/>
      <c r="G36" s="138" t="str">
        <f>IF(COUNT(E36:$E$59)=0,"end",IF(NOT(AND(ISNUMBER(E36),ISNUMBER(F36))),"",IF(F36&lt;0.01,"",ROUND(E36,2)/ROUNDDOWN(F36,2))))</f>
        <v>end</v>
      </c>
      <c r="H36" s="18" t="str">
        <f t="shared" si="6"/>
        <v/>
      </c>
      <c r="I36" s="7"/>
      <c r="J36" s="4"/>
      <c r="K36" s="24" t="str">
        <f>IF(OR(ISNUMBER(E36),ISNUMBER(F36)),IF(D36="Yes",HeatedFloorMin,Results!$R$19),"")</f>
        <v/>
      </c>
      <c r="L36" s="24" t="str">
        <f t="shared" si="2"/>
        <v/>
      </c>
      <c r="M36" s="24"/>
      <c r="N36" s="6"/>
      <c r="O36" s="4"/>
      <c r="P36" s="4"/>
      <c r="Q36" s="4"/>
      <c r="R36" s="5"/>
      <c r="S36" s="4"/>
      <c r="T36" s="24"/>
      <c r="U36" s="24"/>
      <c r="V36" s="4"/>
      <c r="W36" s="4"/>
      <c r="X36" s="76" t="str">
        <f>IF(ISERROR(VLOOKUP(#REF!,$O$15:$Y$21,10,FALSE)),"",VLOOKUP(#REF!,$O$15:$Y$21,10,FALSE))</f>
        <v/>
      </c>
      <c r="Y36" s="72" t="str">
        <f>IF(ISERROR(VLOOKUP(#REF!,$O$15:$Y$21,11,FALSE)),"",VLOOKUP(#REF!,$O$15:$Y$21,11,FALSE))</f>
        <v/>
      </c>
      <c r="Z36" s="72"/>
      <c r="AA36" s="26" t="str">
        <f t="shared" si="3"/>
        <v>No</v>
      </c>
      <c r="AB36" s="139" t="str">
        <f t="shared" si="4"/>
        <v/>
      </c>
      <c r="AC36" s="139" t="str">
        <f t="shared" si="5"/>
        <v/>
      </c>
      <c r="AD36" s="4"/>
      <c r="AE36" s="4"/>
      <c r="AF36" s="4"/>
      <c r="AG36" s="4"/>
      <c r="AH36" s="4"/>
      <c r="AI36" s="4"/>
      <c r="AJ36" s="4"/>
    </row>
    <row r="37" spans="1:36" ht="15" customHeight="1" x14ac:dyDescent="0.25">
      <c r="A37" s="4"/>
      <c r="B37" s="21">
        <f t="shared" si="1"/>
        <v>28</v>
      </c>
      <c r="C37" s="57"/>
      <c r="D37" s="64" t="s">
        <v>177</v>
      </c>
      <c r="E37" s="55"/>
      <c r="F37" s="55"/>
      <c r="G37" s="138" t="str">
        <f>IF(COUNT(E37:$E$59)=0,"end",IF(NOT(AND(ISNUMBER(E37),ISNUMBER(F37))),"",IF(F37&lt;0.01,"",ROUND(E37,2)/ROUNDDOWN(F37,2))))</f>
        <v>end</v>
      </c>
      <c r="H37" s="18" t="str">
        <f t="shared" si="6"/>
        <v/>
      </c>
      <c r="I37" s="7"/>
      <c r="J37" s="4"/>
      <c r="K37" s="24" t="str">
        <f>IF(OR(ISNUMBER(E37),ISNUMBER(F37)),IF(D37="Yes",HeatedFloorMin,Results!$R$19),"")</f>
        <v/>
      </c>
      <c r="L37" s="24" t="str">
        <f t="shared" si="2"/>
        <v/>
      </c>
      <c r="M37" s="24"/>
      <c r="N37" s="6"/>
      <c r="O37" s="4"/>
      <c r="P37" s="4"/>
      <c r="Q37" s="4"/>
      <c r="R37" s="5"/>
      <c r="S37" s="4"/>
      <c r="T37" s="24"/>
      <c r="U37" s="24"/>
      <c r="V37" s="4"/>
      <c r="W37" s="4"/>
      <c r="X37" s="76" t="str">
        <f>IF(ISERROR(VLOOKUP(#REF!,$O$15:$Y$21,10,FALSE)),"",VLOOKUP(#REF!,$O$15:$Y$21,10,FALSE))</f>
        <v/>
      </c>
      <c r="Y37" s="72" t="str">
        <f>IF(ISERROR(VLOOKUP(#REF!,$O$15:$Y$21,11,FALSE)),"",VLOOKUP(#REF!,$O$15:$Y$21,11,FALSE))</f>
        <v/>
      </c>
      <c r="Z37" s="72"/>
      <c r="AA37" s="26" t="str">
        <f t="shared" si="3"/>
        <v>No</v>
      </c>
      <c r="AB37" s="139" t="str">
        <f t="shared" si="4"/>
        <v/>
      </c>
      <c r="AC37" s="139" t="str">
        <f t="shared" si="5"/>
        <v/>
      </c>
      <c r="AD37" s="4"/>
      <c r="AE37" s="4"/>
      <c r="AF37" s="4"/>
      <c r="AG37" s="4"/>
      <c r="AH37" s="4"/>
      <c r="AI37" s="4"/>
      <c r="AJ37" s="4"/>
    </row>
    <row r="38" spans="1:36" ht="15" customHeight="1" x14ac:dyDescent="0.25">
      <c r="A38" s="4"/>
      <c r="B38" s="21">
        <f t="shared" si="1"/>
        <v>29</v>
      </c>
      <c r="C38" s="57"/>
      <c r="D38" s="64" t="s">
        <v>177</v>
      </c>
      <c r="E38" s="55"/>
      <c r="F38" s="55"/>
      <c r="G38" s="138" t="str">
        <f>IF(COUNT(E38:$E$59)=0,"end",IF(NOT(AND(ISNUMBER(E38),ISNUMBER(F38))),"",IF(F38&lt;0.01,"",ROUND(E38,2)/ROUNDDOWN(F38,2))))</f>
        <v>end</v>
      </c>
      <c r="H38" s="18" t="str">
        <f t="shared" si="6"/>
        <v/>
      </c>
      <c r="I38" s="7"/>
      <c r="J38" s="4"/>
      <c r="K38" s="24" t="str">
        <f>IF(OR(ISNUMBER(E38),ISNUMBER(F38)),IF(D38="Yes",HeatedFloorMin,Results!$R$19),"")</f>
        <v/>
      </c>
      <c r="L38" s="24" t="str">
        <f t="shared" si="2"/>
        <v/>
      </c>
      <c r="M38" s="24"/>
      <c r="N38" s="6"/>
      <c r="O38" s="4"/>
      <c r="P38" s="4"/>
      <c r="Q38" s="4"/>
      <c r="R38" s="5"/>
      <c r="S38" s="4"/>
      <c r="T38" s="24"/>
      <c r="U38" s="24"/>
      <c r="V38" s="4"/>
      <c r="W38" s="4"/>
      <c r="X38" s="76" t="str">
        <f>IF(ISERROR(VLOOKUP(#REF!,$O$15:$Y$21,10,FALSE)),"",VLOOKUP(#REF!,$O$15:$Y$21,10,FALSE))</f>
        <v/>
      </c>
      <c r="Y38" s="72" t="str">
        <f>IF(ISERROR(VLOOKUP(#REF!,$O$15:$Y$21,11,FALSE)),"",VLOOKUP(#REF!,$O$15:$Y$21,11,FALSE))</f>
        <v/>
      </c>
      <c r="Z38" s="72"/>
      <c r="AA38" s="26" t="str">
        <f t="shared" si="3"/>
        <v>No</v>
      </c>
      <c r="AB38" s="139" t="str">
        <f t="shared" si="4"/>
        <v/>
      </c>
      <c r="AC38" s="139" t="str">
        <f t="shared" si="5"/>
        <v/>
      </c>
      <c r="AD38" s="4"/>
      <c r="AE38" s="4"/>
      <c r="AF38" s="4"/>
      <c r="AG38" s="4"/>
      <c r="AH38" s="4"/>
      <c r="AI38" s="4"/>
      <c r="AJ38" s="4"/>
    </row>
    <row r="39" spans="1:36" ht="15" customHeight="1" x14ac:dyDescent="0.25">
      <c r="A39" s="4"/>
      <c r="B39" s="21">
        <f t="shared" si="1"/>
        <v>30</v>
      </c>
      <c r="C39" s="57"/>
      <c r="D39" s="64" t="s">
        <v>177</v>
      </c>
      <c r="E39" s="55"/>
      <c r="F39" s="55"/>
      <c r="G39" s="138" t="str">
        <f>IF(COUNT(E39:$E$59)=0,"end",IF(NOT(AND(ISNUMBER(E39),ISNUMBER(F39))),"",IF(F39&lt;0.01,"",ROUND(E39,2)/ROUNDDOWN(F39,2))))</f>
        <v>end</v>
      </c>
      <c r="H39" s="18" t="str">
        <f t="shared" si="6"/>
        <v/>
      </c>
      <c r="I39" s="7"/>
      <c r="J39" s="4"/>
      <c r="K39" s="24" t="str">
        <f>IF(OR(ISNUMBER(E39),ISNUMBER(F39)),IF(D39="Yes",HeatedFloorMin,Results!$R$19),"")</f>
        <v/>
      </c>
      <c r="L39" s="24" t="str">
        <f t="shared" si="2"/>
        <v/>
      </c>
      <c r="M39" s="24"/>
      <c r="N39" s="6"/>
      <c r="O39" s="4"/>
      <c r="P39" s="4"/>
      <c r="Q39" s="4"/>
      <c r="R39" s="5"/>
      <c r="S39" s="4"/>
      <c r="T39" s="24"/>
      <c r="U39" s="24"/>
      <c r="V39" s="4"/>
      <c r="W39" s="4"/>
      <c r="X39" s="76" t="str">
        <f>IF(ISERROR(VLOOKUP(#REF!,$O$15:$Y$21,10,FALSE)),"",VLOOKUP(#REF!,$O$15:$Y$21,10,FALSE))</f>
        <v/>
      </c>
      <c r="Y39" s="72" t="str">
        <f>IF(ISERROR(VLOOKUP(#REF!,$O$15:$Y$21,11,FALSE)),"",VLOOKUP(#REF!,$O$15:$Y$21,11,FALSE))</f>
        <v/>
      </c>
      <c r="Z39" s="72"/>
      <c r="AA39" s="26" t="str">
        <f t="shared" si="3"/>
        <v>No</v>
      </c>
      <c r="AB39" s="139" t="str">
        <f t="shared" si="4"/>
        <v/>
      </c>
      <c r="AC39" s="139" t="str">
        <f t="shared" si="5"/>
        <v/>
      </c>
      <c r="AD39" s="4"/>
      <c r="AE39" s="4"/>
      <c r="AF39" s="4"/>
      <c r="AG39" s="4"/>
      <c r="AH39" s="4"/>
      <c r="AI39" s="4"/>
      <c r="AJ39" s="4"/>
    </row>
    <row r="40" spans="1:36" ht="15" customHeight="1" x14ac:dyDescent="0.25">
      <c r="A40" s="4"/>
      <c r="B40" s="21">
        <f t="shared" si="1"/>
        <v>31</v>
      </c>
      <c r="C40" s="57"/>
      <c r="D40" s="64" t="s">
        <v>177</v>
      </c>
      <c r="E40" s="55"/>
      <c r="F40" s="55"/>
      <c r="G40" s="138" t="str">
        <f>IF(COUNT(E40:$E$59)=0,"end",IF(NOT(AND(ISNUMBER(E40),ISNUMBER(F40))),"",IF(F40&lt;0.01,"",ROUND(E40,2)/ROUNDDOWN(F40,2))))</f>
        <v>end</v>
      </c>
      <c r="H40" s="18" t="str">
        <f t="shared" si="6"/>
        <v/>
      </c>
      <c r="I40" s="7"/>
      <c r="J40" s="4"/>
      <c r="K40" s="24" t="str">
        <f>IF(OR(ISNUMBER(E40),ISNUMBER(F40)),IF(D40="Yes",HeatedFloorMin,Results!$R$19),"")</f>
        <v/>
      </c>
      <c r="L40" s="24" t="str">
        <f t="shared" si="2"/>
        <v/>
      </c>
      <c r="M40" s="24"/>
      <c r="N40" s="6"/>
      <c r="O40" s="4"/>
      <c r="P40" s="4"/>
      <c r="Q40" s="4"/>
      <c r="R40" s="5"/>
      <c r="S40" s="4"/>
      <c r="T40" s="24"/>
      <c r="U40" s="24"/>
      <c r="V40" s="4"/>
      <c r="W40" s="4"/>
      <c r="X40" s="76" t="str">
        <f>IF(ISERROR(VLOOKUP(#REF!,$O$15:$Y$21,10,FALSE)),"",VLOOKUP(#REF!,$O$15:$Y$21,10,FALSE))</f>
        <v/>
      </c>
      <c r="Y40" s="72" t="str">
        <f>IF(ISERROR(VLOOKUP(#REF!,$O$15:$Y$21,11,FALSE)),"",VLOOKUP(#REF!,$O$15:$Y$21,11,FALSE))</f>
        <v/>
      </c>
      <c r="Z40" s="72"/>
      <c r="AA40" s="26" t="str">
        <f t="shared" si="3"/>
        <v>No</v>
      </c>
      <c r="AB40" s="139" t="str">
        <f t="shared" si="4"/>
        <v/>
      </c>
      <c r="AC40" s="139" t="str">
        <f t="shared" si="5"/>
        <v/>
      </c>
      <c r="AD40" s="4"/>
      <c r="AE40" s="4"/>
      <c r="AF40" s="4"/>
      <c r="AG40" s="4"/>
      <c r="AH40" s="4"/>
      <c r="AI40" s="4"/>
      <c r="AJ40" s="4"/>
    </row>
    <row r="41" spans="1:36" ht="15" customHeight="1" x14ac:dyDescent="0.25">
      <c r="A41" s="4"/>
      <c r="B41" s="21">
        <f t="shared" si="1"/>
        <v>32</v>
      </c>
      <c r="C41" s="57"/>
      <c r="D41" s="64" t="s">
        <v>177</v>
      </c>
      <c r="E41" s="55"/>
      <c r="F41" s="55"/>
      <c r="G41" s="138" t="str">
        <f>IF(COUNT(E41:$E$59)=0,"end",IF(NOT(AND(ISNUMBER(E41),ISNUMBER(F41))),"",IF(F41&lt;0.01,"",ROUND(E41,2)/ROUNDDOWN(F41,2))))</f>
        <v>end</v>
      </c>
      <c r="H41" s="18" t="str">
        <f t="shared" si="6"/>
        <v/>
      </c>
      <c r="I41" s="7"/>
      <c r="J41" s="4"/>
      <c r="K41" s="24" t="str">
        <f>IF(OR(ISNUMBER(E41),ISNUMBER(F41)),IF(D41="Yes",HeatedFloorMin,Results!$R$19),"")</f>
        <v/>
      </c>
      <c r="L41" s="24" t="str">
        <f t="shared" si="2"/>
        <v/>
      </c>
      <c r="M41" s="24"/>
      <c r="N41" s="6"/>
      <c r="O41" s="4"/>
      <c r="P41" s="4"/>
      <c r="Q41" s="4"/>
      <c r="R41" s="5"/>
      <c r="S41" s="4"/>
      <c r="T41" s="24"/>
      <c r="U41" s="24"/>
      <c r="V41" s="4"/>
      <c r="W41" s="4"/>
      <c r="X41" s="76" t="str">
        <f>IF(ISERROR(VLOOKUP(#REF!,$O$15:$Y$21,10,FALSE)),"",VLOOKUP(#REF!,$O$15:$Y$21,10,FALSE))</f>
        <v/>
      </c>
      <c r="Y41" s="72" t="str">
        <f>IF(ISERROR(VLOOKUP(#REF!,$O$15:$Y$21,11,FALSE)),"",VLOOKUP(#REF!,$O$15:$Y$21,11,FALSE))</f>
        <v/>
      </c>
      <c r="Z41" s="72"/>
      <c r="AA41" s="26" t="str">
        <f t="shared" si="3"/>
        <v>No</v>
      </c>
      <c r="AB41" s="139" t="str">
        <f t="shared" si="4"/>
        <v/>
      </c>
      <c r="AC41" s="139" t="str">
        <f t="shared" si="5"/>
        <v/>
      </c>
      <c r="AD41" s="4"/>
      <c r="AE41" s="4"/>
      <c r="AF41" s="4"/>
      <c r="AG41" s="4"/>
      <c r="AH41" s="4"/>
      <c r="AI41" s="4"/>
      <c r="AJ41" s="4"/>
    </row>
    <row r="42" spans="1:36" ht="15" customHeight="1" x14ac:dyDescent="0.25">
      <c r="A42" s="4"/>
      <c r="B42" s="21">
        <f t="shared" si="1"/>
        <v>33</v>
      </c>
      <c r="C42" s="57"/>
      <c r="D42" s="64" t="s">
        <v>177</v>
      </c>
      <c r="E42" s="55"/>
      <c r="F42" s="55"/>
      <c r="G42" s="138" t="str">
        <f>IF(COUNT(E42:$E$59)=0,"end",IF(NOT(AND(ISNUMBER(E42),ISNUMBER(F42))),"",IF(F42&lt;0.01,"",ROUND(E42,2)/ROUNDDOWN(F42,2))))</f>
        <v>end</v>
      </c>
      <c r="H42" s="18" t="str">
        <f t="shared" si="6"/>
        <v/>
      </c>
      <c r="I42" s="7"/>
      <c r="J42" s="4"/>
      <c r="K42" s="24" t="str">
        <f>IF(OR(ISNUMBER(E42),ISNUMBER(F42)),IF(D42="Yes",HeatedFloorMin,Results!$R$19),"")</f>
        <v/>
      </c>
      <c r="L42" s="24" t="str">
        <f t="shared" si="2"/>
        <v/>
      </c>
      <c r="M42" s="4"/>
      <c r="N42" s="6"/>
      <c r="O42" s="4"/>
      <c r="P42" s="4"/>
      <c r="Q42" s="4"/>
      <c r="R42" s="5"/>
      <c r="S42" s="4"/>
      <c r="T42" s="24"/>
      <c r="U42" s="24"/>
      <c r="V42" s="4"/>
      <c r="W42" s="4"/>
      <c r="X42" s="76" t="str">
        <f>IF(ISERROR(VLOOKUP(#REF!,$O$15:$Y$21,10,FALSE)),"",VLOOKUP(#REF!,$O$15:$Y$21,10,FALSE))</f>
        <v/>
      </c>
      <c r="Y42" s="72" t="str">
        <f>IF(ISERROR(VLOOKUP(#REF!,$O$15:$Y$21,11,FALSE)),"",VLOOKUP(#REF!,$O$15:$Y$21,11,FALSE))</f>
        <v/>
      </c>
      <c r="Z42" s="72"/>
      <c r="AA42" s="26" t="str">
        <f t="shared" si="3"/>
        <v>No</v>
      </c>
      <c r="AB42" s="139" t="str">
        <f t="shared" si="4"/>
        <v/>
      </c>
      <c r="AC42" s="139" t="str">
        <f t="shared" si="5"/>
        <v/>
      </c>
      <c r="AD42" s="4"/>
      <c r="AE42" s="4"/>
      <c r="AF42" s="4"/>
      <c r="AG42" s="4"/>
      <c r="AH42" s="4"/>
      <c r="AI42" s="4"/>
      <c r="AJ42" s="4"/>
    </row>
    <row r="43" spans="1:36" ht="15" customHeight="1" x14ac:dyDescent="0.25">
      <c r="A43" s="4"/>
      <c r="B43" s="21">
        <f t="shared" si="1"/>
        <v>34</v>
      </c>
      <c r="C43" s="57"/>
      <c r="D43" s="64" t="s">
        <v>177</v>
      </c>
      <c r="E43" s="55"/>
      <c r="F43" s="55"/>
      <c r="G43" s="138" t="str">
        <f>IF(COUNT(E43:$E$59)=0,"end",IF(NOT(AND(ISNUMBER(E43),ISNUMBER(F43))),"",IF(F43&lt;0.01,"",ROUND(E43,2)/ROUNDDOWN(F43,2))))</f>
        <v>end</v>
      </c>
      <c r="H43" s="18" t="str">
        <f t="shared" si="6"/>
        <v/>
      </c>
      <c r="I43" s="7"/>
      <c r="J43" s="4"/>
      <c r="K43" s="24" t="str">
        <f>IF(OR(ISNUMBER(E43),ISNUMBER(F43)),IF(D43="Yes",HeatedFloorMin,Results!$R$19),"")</f>
        <v/>
      </c>
      <c r="L43" s="24" t="str">
        <f t="shared" si="2"/>
        <v/>
      </c>
      <c r="M43" s="4"/>
      <c r="N43" s="6"/>
      <c r="O43" s="4"/>
      <c r="P43" s="4"/>
      <c r="Q43" s="4"/>
      <c r="R43" s="5"/>
      <c r="S43" s="4"/>
      <c r="T43" s="24"/>
      <c r="U43" s="24"/>
      <c r="V43" s="4"/>
      <c r="W43" s="4"/>
      <c r="X43" s="76" t="str">
        <f>IF(ISERROR(VLOOKUP(#REF!,$O$15:$Y$21,10,FALSE)),"",VLOOKUP(#REF!,$O$15:$Y$21,10,FALSE))</f>
        <v/>
      </c>
      <c r="Y43" s="72" t="str">
        <f>IF(ISERROR(VLOOKUP(#REF!,$O$15:$Y$21,11,FALSE)),"",VLOOKUP(#REF!,$O$15:$Y$21,11,FALSE))</f>
        <v/>
      </c>
      <c r="Z43" s="72"/>
      <c r="AA43" s="26" t="str">
        <f t="shared" si="3"/>
        <v>No</v>
      </c>
      <c r="AB43" s="139" t="str">
        <f t="shared" si="4"/>
        <v/>
      </c>
      <c r="AC43" s="139" t="str">
        <f t="shared" si="5"/>
        <v/>
      </c>
      <c r="AD43" s="4"/>
      <c r="AE43" s="4"/>
      <c r="AF43" s="4"/>
      <c r="AG43" s="4"/>
      <c r="AH43" s="4"/>
      <c r="AI43" s="4"/>
      <c r="AJ43" s="4"/>
    </row>
    <row r="44" spans="1:36" ht="15" customHeight="1" x14ac:dyDescent="0.25">
      <c r="A44" s="4"/>
      <c r="B44" s="21">
        <f t="shared" si="1"/>
        <v>35</v>
      </c>
      <c r="C44" s="57"/>
      <c r="D44" s="64" t="s">
        <v>177</v>
      </c>
      <c r="E44" s="55"/>
      <c r="F44" s="55"/>
      <c r="G44" s="138" t="str">
        <f>IF(COUNT(E44:$E$59)=0,"end",IF(NOT(AND(ISNUMBER(E44),ISNUMBER(F44))),"",IF(F44&lt;0.01,"",ROUND(E44,2)/ROUNDDOWN(F44,2))))</f>
        <v>end</v>
      </c>
      <c r="H44" s="18" t="str">
        <f t="shared" si="6"/>
        <v/>
      </c>
      <c r="I44" s="7"/>
      <c r="J44" s="4"/>
      <c r="K44" s="24" t="str">
        <f>IF(OR(ISNUMBER(E44),ISNUMBER(F44)),IF(D44="Yes",HeatedFloorMin,Results!$R$19),"")</f>
        <v/>
      </c>
      <c r="L44" s="24" t="str">
        <f t="shared" si="2"/>
        <v/>
      </c>
      <c r="M44" s="4"/>
      <c r="N44" s="6"/>
      <c r="O44" s="4"/>
      <c r="P44" s="4"/>
      <c r="Q44" s="4"/>
      <c r="R44" s="5"/>
      <c r="S44" s="4"/>
      <c r="T44" s="24"/>
      <c r="U44" s="24"/>
      <c r="V44" s="4"/>
      <c r="W44" s="4"/>
      <c r="X44" s="76" t="str">
        <f>IF(ISERROR(VLOOKUP(#REF!,$O$15:$Y$21,10,FALSE)),"",VLOOKUP(#REF!,$O$15:$Y$21,10,FALSE))</f>
        <v/>
      </c>
      <c r="Y44" s="72" t="str">
        <f>IF(ISERROR(VLOOKUP(#REF!,$O$15:$Y$21,11,FALSE)),"",VLOOKUP(#REF!,$O$15:$Y$21,11,FALSE))</f>
        <v/>
      </c>
      <c r="Z44" s="72"/>
      <c r="AA44" s="26" t="str">
        <f t="shared" si="3"/>
        <v>No</v>
      </c>
      <c r="AB44" s="139" t="str">
        <f t="shared" si="4"/>
        <v/>
      </c>
      <c r="AC44" s="139" t="str">
        <f t="shared" si="5"/>
        <v/>
      </c>
      <c r="AD44" s="4"/>
      <c r="AE44" s="4"/>
      <c r="AF44" s="4"/>
      <c r="AG44" s="4"/>
      <c r="AH44" s="4"/>
      <c r="AI44" s="4"/>
      <c r="AJ44" s="4"/>
    </row>
    <row r="45" spans="1:36" ht="15" customHeight="1" x14ac:dyDescent="0.25">
      <c r="A45" s="4"/>
      <c r="B45" s="21">
        <f t="shared" si="1"/>
        <v>36</v>
      </c>
      <c r="C45" s="57"/>
      <c r="D45" s="64" t="s">
        <v>177</v>
      </c>
      <c r="E45" s="55"/>
      <c r="F45" s="55"/>
      <c r="G45" s="138" t="str">
        <f>IF(COUNT(E45:$E$59)=0,"end",IF(NOT(AND(ISNUMBER(E45),ISNUMBER(F45))),"",IF(F45&lt;0.01,"",ROUND(E45,2)/ROUNDDOWN(F45,2))))</f>
        <v>end</v>
      </c>
      <c r="H45" s="18" t="str">
        <f t="shared" si="6"/>
        <v/>
      </c>
      <c r="I45" s="7"/>
      <c r="J45" s="4"/>
      <c r="K45" s="24" t="str">
        <f>IF(OR(ISNUMBER(E45),ISNUMBER(F45)),IF(D45="Yes",HeatedFloorMin,Results!$R$19),"")</f>
        <v/>
      </c>
      <c r="L45" s="24" t="str">
        <f t="shared" si="2"/>
        <v/>
      </c>
      <c r="M45" s="4"/>
      <c r="N45" s="6"/>
      <c r="O45" s="4"/>
      <c r="P45" s="4"/>
      <c r="Q45" s="4"/>
      <c r="R45" s="5"/>
      <c r="S45" s="4"/>
      <c r="T45" s="24"/>
      <c r="U45" s="24"/>
      <c r="V45" s="4"/>
      <c r="W45" s="4"/>
      <c r="X45" s="76" t="str">
        <f>IF(ISERROR(VLOOKUP(#REF!,$O$15:$Y$21,10,FALSE)),"",VLOOKUP(#REF!,$O$15:$Y$21,10,FALSE))</f>
        <v/>
      </c>
      <c r="Y45" s="72" t="str">
        <f>IF(ISERROR(VLOOKUP(#REF!,$O$15:$Y$21,11,FALSE)),"",VLOOKUP(#REF!,$O$15:$Y$21,11,FALSE))</f>
        <v/>
      </c>
      <c r="Z45" s="72"/>
      <c r="AA45" s="26" t="str">
        <f t="shared" si="3"/>
        <v>No</v>
      </c>
      <c r="AB45" s="139" t="str">
        <f t="shared" si="4"/>
        <v/>
      </c>
      <c r="AC45" s="139" t="str">
        <f t="shared" si="5"/>
        <v/>
      </c>
      <c r="AD45" s="4"/>
      <c r="AE45" s="4"/>
      <c r="AF45" s="4"/>
      <c r="AG45" s="4"/>
      <c r="AH45" s="4"/>
      <c r="AI45" s="4"/>
      <c r="AJ45" s="4"/>
    </row>
    <row r="46" spans="1:36" ht="15" customHeight="1" x14ac:dyDescent="0.25">
      <c r="A46" s="4"/>
      <c r="B46" s="21">
        <f t="shared" si="1"/>
        <v>37</v>
      </c>
      <c r="C46" s="57"/>
      <c r="D46" s="64" t="s">
        <v>177</v>
      </c>
      <c r="E46" s="55"/>
      <c r="F46" s="55"/>
      <c r="G46" s="138" t="str">
        <f>IF(COUNT(E46:$E$59)=0,"end",IF(NOT(AND(ISNUMBER(E46),ISNUMBER(F46))),"",IF(F46&lt;0.01,"",ROUND(E46,2)/ROUNDDOWN(F46,2))))</f>
        <v>end</v>
      </c>
      <c r="H46" s="18" t="str">
        <f t="shared" si="6"/>
        <v/>
      </c>
      <c r="I46" s="7"/>
      <c r="J46" s="4"/>
      <c r="K46" s="24" t="str">
        <f>IF(OR(ISNUMBER(E46),ISNUMBER(F46)),IF(D46="Yes",HeatedFloorMin,Results!$R$19),"")</f>
        <v/>
      </c>
      <c r="L46" s="24" t="str">
        <f t="shared" si="2"/>
        <v/>
      </c>
      <c r="M46" s="4"/>
      <c r="N46" s="6"/>
      <c r="O46" s="4"/>
      <c r="P46" s="4"/>
      <c r="Q46" s="4"/>
      <c r="R46" s="5"/>
      <c r="S46" s="4"/>
      <c r="T46" s="24"/>
      <c r="U46" s="24"/>
      <c r="V46" s="4"/>
      <c r="W46" s="4"/>
      <c r="X46" s="76" t="str">
        <f>IF(ISERROR(VLOOKUP(#REF!,$O$15:$Y$21,10,FALSE)),"",VLOOKUP(#REF!,$O$15:$Y$21,10,FALSE))</f>
        <v/>
      </c>
      <c r="Y46" s="72" t="str">
        <f>IF(ISERROR(VLOOKUP(#REF!,$O$15:$Y$21,11,FALSE)),"",VLOOKUP(#REF!,$O$15:$Y$21,11,FALSE))</f>
        <v/>
      </c>
      <c r="Z46" s="72"/>
      <c r="AA46" s="26" t="str">
        <f t="shared" si="3"/>
        <v>No</v>
      </c>
      <c r="AB46" s="139" t="str">
        <f t="shared" si="4"/>
        <v/>
      </c>
      <c r="AC46" s="139" t="str">
        <f t="shared" si="5"/>
        <v/>
      </c>
      <c r="AD46" s="4"/>
      <c r="AE46" s="4"/>
      <c r="AF46" s="4"/>
      <c r="AG46" s="4"/>
      <c r="AH46" s="4"/>
      <c r="AI46" s="4"/>
      <c r="AJ46" s="4"/>
    </row>
    <row r="47" spans="1:36" ht="15" customHeight="1" x14ac:dyDescent="0.25">
      <c r="A47" s="4"/>
      <c r="B47" s="21">
        <f t="shared" si="1"/>
        <v>38</v>
      </c>
      <c r="C47" s="57"/>
      <c r="D47" s="64" t="s">
        <v>177</v>
      </c>
      <c r="E47" s="55"/>
      <c r="F47" s="55"/>
      <c r="G47" s="138" t="str">
        <f>IF(COUNT(E47:$E$59)=0,"end",IF(NOT(AND(ISNUMBER(E47),ISNUMBER(F47))),"",IF(F47&lt;0.01,"",ROUND(E47,2)/ROUNDDOWN(F47,2))))</f>
        <v>end</v>
      </c>
      <c r="H47" s="18" t="str">
        <f t="shared" si="6"/>
        <v/>
      </c>
      <c r="I47" s="7"/>
      <c r="J47" s="4"/>
      <c r="K47" s="24" t="str">
        <f>IF(OR(ISNUMBER(E47),ISNUMBER(F47)),IF(D47="Yes",HeatedFloorMin,Results!$R$19),"")</f>
        <v/>
      </c>
      <c r="L47" s="24" t="str">
        <f t="shared" si="2"/>
        <v/>
      </c>
      <c r="M47" s="4"/>
      <c r="N47" s="6"/>
      <c r="O47" s="4"/>
      <c r="P47" s="4"/>
      <c r="Q47" s="4"/>
      <c r="R47" s="5"/>
      <c r="S47" s="4"/>
      <c r="T47" s="24"/>
      <c r="U47" s="24"/>
      <c r="V47" s="4"/>
      <c r="W47" s="4"/>
      <c r="X47" s="76" t="str">
        <f>IF(ISERROR(VLOOKUP(#REF!,$O$15:$Y$21,10,FALSE)),"",VLOOKUP(#REF!,$O$15:$Y$21,10,FALSE))</f>
        <v/>
      </c>
      <c r="Y47" s="72" t="str">
        <f>IF(ISERROR(VLOOKUP(#REF!,$O$15:$Y$21,11,FALSE)),"",VLOOKUP(#REF!,$O$15:$Y$21,11,FALSE))</f>
        <v/>
      </c>
      <c r="Z47" s="72"/>
      <c r="AA47" s="26" t="str">
        <f t="shared" si="3"/>
        <v>No</v>
      </c>
      <c r="AB47" s="139" t="str">
        <f t="shared" si="4"/>
        <v/>
      </c>
      <c r="AC47" s="139" t="str">
        <f t="shared" si="5"/>
        <v/>
      </c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4"/>
      <c r="B48" s="21">
        <f t="shared" si="1"/>
        <v>39</v>
      </c>
      <c r="C48" s="57"/>
      <c r="D48" s="64" t="s">
        <v>177</v>
      </c>
      <c r="E48" s="55"/>
      <c r="F48" s="55"/>
      <c r="G48" s="138" t="str">
        <f>IF(COUNT(E48:$E$59)=0,"end",IF(NOT(AND(ISNUMBER(E48),ISNUMBER(F48))),"",IF(F48&lt;0.01,"",ROUND(E48,2)/ROUNDDOWN(F48,2))))</f>
        <v>end</v>
      </c>
      <c r="H48" s="18" t="str">
        <f t="shared" si="6"/>
        <v/>
      </c>
      <c r="I48" s="7"/>
      <c r="J48" s="4"/>
      <c r="K48" s="24" t="str">
        <f>IF(OR(ISNUMBER(E48),ISNUMBER(F48)),IF(D48="Yes",HeatedFloorMin,Results!$R$19),"")</f>
        <v/>
      </c>
      <c r="L48" s="24" t="str">
        <f t="shared" si="2"/>
        <v/>
      </c>
      <c r="M48" s="4"/>
      <c r="N48" s="6"/>
      <c r="O48" s="4"/>
      <c r="P48" s="4"/>
      <c r="Q48" s="4"/>
      <c r="R48" s="5"/>
      <c r="S48" s="4"/>
      <c r="T48" s="24"/>
      <c r="U48" s="24"/>
      <c r="V48" s="4"/>
      <c r="W48" s="4"/>
      <c r="X48" s="76" t="str">
        <f>IF(ISERROR(VLOOKUP(#REF!,$O$15:$Y$21,10,FALSE)),"",VLOOKUP(#REF!,$O$15:$Y$21,10,FALSE))</f>
        <v/>
      </c>
      <c r="Y48" s="72" t="str">
        <f>IF(ISERROR(VLOOKUP(#REF!,$O$15:$Y$21,11,FALSE)),"",VLOOKUP(#REF!,$O$15:$Y$21,11,FALSE))</f>
        <v/>
      </c>
      <c r="Z48" s="72"/>
      <c r="AA48" s="26" t="str">
        <f t="shared" si="3"/>
        <v>No</v>
      </c>
      <c r="AB48" s="139" t="str">
        <f t="shared" si="4"/>
        <v/>
      </c>
      <c r="AC48" s="139" t="str">
        <f t="shared" si="5"/>
        <v/>
      </c>
      <c r="AD48" s="4"/>
      <c r="AE48" s="4"/>
      <c r="AF48" s="4"/>
      <c r="AG48" s="4"/>
      <c r="AH48" s="4"/>
      <c r="AI48" s="4"/>
      <c r="AJ48" s="4"/>
    </row>
    <row r="49" spans="1:36" ht="15" customHeight="1" x14ac:dyDescent="0.25">
      <c r="A49" s="4"/>
      <c r="B49" s="21">
        <f t="shared" si="1"/>
        <v>40</v>
      </c>
      <c r="C49" s="57"/>
      <c r="D49" s="64" t="s">
        <v>177</v>
      </c>
      <c r="E49" s="55"/>
      <c r="F49" s="55"/>
      <c r="G49" s="138" t="str">
        <f>IF(COUNT(E49:$E$59)=0,"end",IF(NOT(AND(ISNUMBER(E49),ISNUMBER(F49))),"",IF(F49&lt;0.01,"",ROUND(E49,2)/ROUNDDOWN(F49,2))))</f>
        <v>end</v>
      </c>
      <c r="H49" s="18" t="str">
        <f t="shared" si="6"/>
        <v/>
      </c>
      <c r="I49" s="7"/>
      <c r="J49" s="4"/>
      <c r="K49" s="24" t="str">
        <f>IF(OR(ISNUMBER(E49),ISNUMBER(F49)),IF(D49="Yes",HeatedFloorMin,Results!$R$19),"")</f>
        <v/>
      </c>
      <c r="L49" s="24" t="str">
        <f t="shared" si="2"/>
        <v/>
      </c>
      <c r="M49" s="4"/>
      <c r="N49" s="6"/>
      <c r="O49" s="4"/>
      <c r="P49" s="4"/>
      <c r="Q49" s="4"/>
      <c r="R49" s="5"/>
      <c r="S49" s="4"/>
      <c r="T49" s="24"/>
      <c r="U49" s="24"/>
      <c r="V49" s="4"/>
      <c r="W49" s="4"/>
      <c r="X49" s="76" t="str">
        <f>IF(ISERROR(VLOOKUP(#REF!,$O$15:$Y$21,10,FALSE)),"",VLOOKUP(#REF!,$O$15:$Y$21,10,FALSE))</f>
        <v/>
      </c>
      <c r="Y49" s="72" t="str">
        <f>IF(ISERROR(VLOOKUP(#REF!,$O$15:$Y$21,11,FALSE)),"",VLOOKUP(#REF!,$O$15:$Y$21,11,FALSE))</f>
        <v/>
      </c>
      <c r="Z49" s="72"/>
      <c r="AA49" s="26" t="str">
        <f t="shared" si="3"/>
        <v>No</v>
      </c>
      <c r="AB49" s="139" t="str">
        <f t="shared" si="4"/>
        <v/>
      </c>
      <c r="AC49" s="139" t="str">
        <f t="shared" si="5"/>
        <v/>
      </c>
      <c r="AD49" s="4"/>
      <c r="AE49" s="4"/>
      <c r="AF49" s="4"/>
      <c r="AG49" s="4"/>
      <c r="AH49" s="4"/>
      <c r="AI49" s="4"/>
      <c r="AJ49" s="4"/>
    </row>
    <row r="50" spans="1:36" ht="15" customHeight="1" x14ac:dyDescent="0.25">
      <c r="A50" s="4"/>
      <c r="B50" s="21">
        <f t="shared" si="1"/>
        <v>41</v>
      </c>
      <c r="C50" s="57"/>
      <c r="D50" s="64" t="s">
        <v>177</v>
      </c>
      <c r="E50" s="55"/>
      <c r="F50" s="55"/>
      <c r="G50" s="138" t="str">
        <f>IF(COUNT(E50:$E$59)=0,"end",IF(NOT(AND(ISNUMBER(E50),ISNUMBER(F50))),"",IF(F50&lt;0.01,"",ROUND(E50,2)/ROUNDDOWN(F50,2))))</f>
        <v>end</v>
      </c>
      <c r="H50" s="18" t="str">
        <f t="shared" si="6"/>
        <v/>
      </c>
      <c r="I50" s="7"/>
      <c r="J50" s="4"/>
      <c r="K50" s="24" t="str">
        <f>IF(OR(ISNUMBER(E50),ISNUMBER(F50)),IF(D50="Yes",HeatedFloorMin,Results!$R$19),"")</f>
        <v/>
      </c>
      <c r="L50" s="24" t="str">
        <f t="shared" si="2"/>
        <v/>
      </c>
      <c r="M50" s="4"/>
      <c r="N50" s="6"/>
      <c r="O50" s="4"/>
      <c r="P50" s="4"/>
      <c r="Q50" s="4"/>
      <c r="R50" s="5"/>
      <c r="S50" s="4"/>
      <c r="T50" s="24"/>
      <c r="U50" s="24"/>
      <c r="V50" s="4"/>
      <c r="W50" s="4"/>
      <c r="X50" s="76" t="str">
        <f>IF(ISERROR(VLOOKUP(#REF!,$O$15:$Y$21,10,FALSE)),"",VLOOKUP(#REF!,$O$15:$Y$21,10,FALSE))</f>
        <v/>
      </c>
      <c r="Y50" s="72" t="str">
        <f>IF(ISERROR(VLOOKUP(#REF!,$O$15:$Y$21,11,FALSE)),"",VLOOKUP(#REF!,$O$15:$Y$21,11,FALSE))</f>
        <v/>
      </c>
      <c r="Z50" s="72"/>
      <c r="AA50" s="26" t="str">
        <f t="shared" si="3"/>
        <v>No</v>
      </c>
      <c r="AB50" s="139" t="str">
        <f t="shared" si="4"/>
        <v/>
      </c>
      <c r="AC50" s="139" t="str">
        <f t="shared" si="5"/>
        <v/>
      </c>
      <c r="AD50" s="4"/>
      <c r="AE50" s="4"/>
      <c r="AF50" s="4"/>
      <c r="AG50" s="4"/>
      <c r="AH50" s="4"/>
      <c r="AI50" s="4"/>
      <c r="AJ50" s="4"/>
    </row>
    <row r="51" spans="1:36" x14ac:dyDescent="0.25">
      <c r="A51" s="4"/>
      <c r="B51" s="21">
        <f t="shared" si="1"/>
        <v>42</v>
      </c>
      <c r="C51" s="57"/>
      <c r="D51" s="64" t="s">
        <v>177</v>
      </c>
      <c r="E51" s="55"/>
      <c r="F51" s="55"/>
      <c r="G51" s="138" t="str">
        <f>IF(COUNT(E51:$E$59)=0,"end",IF(NOT(AND(ISNUMBER(E51),ISNUMBER(F51))),"",IF(F51&lt;0.01,"",ROUND(E51,2)/ROUNDDOWN(F51,2))))</f>
        <v>end</v>
      </c>
      <c r="H51" s="18" t="str">
        <f t="shared" si="6"/>
        <v/>
      </c>
      <c r="I51" s="7"/>
      <c r="J51" s="4"/>
      <c r="K51" s="24" t="str">
        <f>IF(OR(ISNUMBER(E51),ISNUMBER(F51)),IF(D51="Yes",HeatedFloorMin,Results!$R$19),"")</f>
        <v/>
      </c>
      <c r="L51" s="24" t="str">
        <f t="shared" si="2"/>
        <v/>
      </c>
      <c r="M51" s="4"/>
      <c r="N51" s="6"/>
      <c r="O51" s="4"/>
      <c r="P51" s="4"/>
      <c r="Q51" s="4"/>
      <c r="R51" s="5"/>
      <c r="S51" s="4"/>
      <c r="T51" s="24"/>
      <c r="U51" s="24"/>
      <c r="V51" s="4"/>
      <c r="W51" s="4"/>
      <c r="X51" s="76" t="str">
        <f>IF(ISERROR(VLOOKUP(#REF!,$O$15:$Y$21,10,FALSE)),"",VLOOKUP(#REF!,$O$15:$Y$21,10,FALSE))</f>
        <v/>
      </c>
      <c r="Y51" s="72" t="str">
        <f>IF(ISERROR(VLOOKUP(#REF!,$O$15:$Y$21,11,FALSE)),"",VLOOKUP(#REF!,$O$15:$Y$21,11,FALSE))</f>
        <v/>
      </c>
      <c r="Z51" s="72"/>
      <c r="AA51" s="26" t="str">
        <f t="shared" si="3"/>
        <v>No</v>
      </c>
      <c r="AB51" s="139" t="str">
        <f t="shared" si="4"/>
        <v/>
      </c>
      <c r="AC51" s="139" t="str">
        <f t="shared" si="5"/>
        <v/>
      </c>
      <c r="AD51" s="4"/>
      <c r="AE51" s="4"/>
      <c r="AF51" s="4"/>
      <c r="AG51" s="4"/>
      <c r="AH51" s="4"/>
      <c r="AI51" s="4"/>
      <c r="AJ51" s="4"/>
    </row>
    <row r="52" spans="1:36" x14ac:dyDescent="0.25">
      <c r="A52" s="4"/>
      <c r="B52" s="21">
        <f t="shared" si="1"/>
        <v>43</v>
      </c>
      <c r="C52" s="57"/>
      <c r="D52" s="64" t="s">
        <v>177</v>
      </c>
      <c r="E52" s="55"/>
      <c r="F52" s="55"/>
      <c r="G52" s="138" t="str">
        <f>IF(COUNT(E52:$E$59)=0,"end",IF(NOT(AND(ISNUMBER(E52),ISNUMBER(F52))),"",IF(F52&lt;0.01,"",ROUND(E52,2)/ROUNDDOWN(F52,2))))</f>
        <v>end</v>
      </c>
      <c r="H52" s="18" t="str">
        <f t="shared" si="6"/>
        <v/>
      </c>
      <c r="I52" s="7"/>
      <c r="J52" s="4"/>
      <c r="K52" s="24" t="str">
        <f>IF(OR(ISNUMBER(E52),ISNUMBER(F52)),IF(D52="Yes",HeatedFloorMin,Results!$R$19),"")</f>
        <v/>
      </c>
      <c r="L52" s="24" t="str">
        <f t="shared" si="2"/>
        <v/>
      </c>
      <c r="M52" s="4"/>
      <c r="N52" s="6"/>
      <c r="O52" s="4"/>
      <c r="P52" s="4"/>
      <c r="Q52" s="4"/>
      <c r="R52" s="5"/>
      <c r="S52" s="4"/>
      <c r="T52" s="24"/>
      <c r="U52" s="24"/>
      <c r="V52" s="4"/>
      <c r="W52" s="4"/>
      <c r="X52" s="76" t="str">
        <f>IF(ISERROR(VLOOKUP(#REF!,$O$15:$Y$21,10,FALSE)),"",VLOOKUP(#REF!,$O$15:$Y$21,10,FALSE))</f>
        <v/>
      </c>
      <c r="Y52" s="72" t="str">
        <f>IF(ISERROR(VLOOKUP(#REF!,$O$15:$Y$21,11,FALSE)),"",VLOOKUP(#REF!,$O$15:$Y$21,11,FALSE))</f>
        <v/>
      </c>
      <c r="Z52" s="72"/>
      <c r="AA52" s="26" t="str">
        <f t="shared" si="3"/>
        <v>No</v>
      </c>
      <c r="AB52" s="139" t="str">
        <f t="shared" si="4"/>
        <v/>
      </c>
      <c r="AC52" s="139" t="str">
        <f t="shared" si="5"/>
        <v/>
      </c>
      <c r="AD52" s="4"/>
      <c r="AE52" s="4"/>
      <c r="AF52" s="4"/>
      <c r="AG52" s="4"/>
      <c r="AH52" s="4"/>
      <c r="AI52" s="4"/>
      <c r="AJ52" s="4"/>
    </row>
    <row r="53" spans="1:36" x14ac:dyDescent="0.25">
      <c r="A53" s="4"/>
      <c r="B53" s="21">
        <f t="shared" si="1"/>
        <v>44</v>
      </c>
      <c r="C53" s="57"/>
      <c r="D53" s="64" t="s">
        <v>177</v>
      </c>
      <c r="E53" s="55"/>
      <c r="F53" s="55"/>
      <c r="G53" s="138" t="str">
        <f>IF(COUNT(E53:$E$59)=0,"end",IF(NOT(AND(ISNUMBER(E53),ISNUMBER(F53))),"",IF(F53&lt;0.01,"",ROUND(E53,2)/ROUNDDOWN(F53,2))))</f>
        <v>end</v>
      </c>
      <c r="H53" s="18" t="str">
        <f t="shared" si="6"/>
        <v/>
      </c>
      <c r="I53" s="7"/>
      <c r="J53" s="4"/>
      <c r="K53" s="24" t="str">
        <f>IF(OR(ISNUMBER(E53),ISNUMBER(F53)),IF(D53="Yes",HeatedFloorMin,Results!$R$19),"")</f>
        <v/>
      </c>
      <c r="L53" s="24" t="str">
        <f t="shared" si="2"/>
        <v/>
      </c>
      <c r="M53" s="4"/>
      <c r="N53" s="6"/>
      <c r="O53" s="4"/>
      <c r="P53" s="4"/>
      <c r="Q53" s="4"/>
      <c r="R53" s="5"/>
      <c r="S53" s="4"/>
      <c r="T53" s="24"/>
      <c r="U53" s="24"/>
      <c r="V53" s="4"/>
      <c r="W53" s="4"/>
      <c r="X53" s="76" t="str">
        <f>IF(ISERROR(VLOOKUP(#REF!,$O$15:$Y$21,10,FALSE)),"",VLOOKUP(#REF!,$O$15:$Y$21,10,FALSE))</f>
        <v/>
      </c>
      <c r="Y53" s="72" t="str">
        <f>IF(ISERROR(VLOOKUP(#REF!,$O$15:$Y$21,11,FALSE)),"",VLOOKUP(#REF!,$O$15:$Y$21,11,FALSE))</f>
        <v/>
      </c>
      <c r="Z53" s="72"/>
      <c r="AA53" s="26" t="str">
        <f t="shared" si="3"/>
        <v>No</v>
      </c>
      <c r="AB53" s="139" t="str">
        <f t="shared" si="4"/>
        <v/>
      </c>
      <c r="AC53" s="139" t="str">
        <f t="shared" si="5"/>
        <v/>
      </c>
      <c r="AD53" s="4"/>
      <c r="AE53" s="4"/>
      <c r="AF53" s="4"/>
      <c r="AG53" s="4"/>
      <c r="AH53" s="4"/>
      <c r="AI53" s="4"/>
      <c r="AJ53" s="4"/>
    </row>
    <row r="54" spans="1:36" x14ac:dyDescent="0.25">
      <c r="A54" s="4"/>
      <c r="B54" s="21">
        <f t="shared" si="1"/>
        <v>45</v>
      </c>
      <c r="C54" s="57"/>
      <c r="D54" s="64" t="s">
        <v>177</v>
      </c>
      <c r="E54" s="55"/>
      <c r="F54" s="55"/>
      <c r="G54" s="138" t="str">
        <f>IF(COUNT(E54:$E$59)=0,"end",IF(NOT(AND(ISNUMBER(E54),ISNUMBER(F54))),"",IF(F54&lt;0.01,"",ROUND(E54,2)/ROUNDDOWN(F54,2))))</f>
        <v>end</v>
      </c>
      <c r="H54" s="18" t="str">
        <f t="shared" si="6"/>
        <v/>
      </c>
      <c r="I54" s="7"/>
      <c r="J54" s="4"/>
      <c r="K54" s="24" t="str">
        <f>IF(OR(ISNUMBER(E54),ISNUMBER(F54)),IF(D54="Yes",HeatedFloorMin,Results!$R$19),"")</f>
        <v/>
      </c>
      <c r="L54" s="24" t="str">
        <f t="shared" si="2"/>
        <v/>
      </c>
      <c r="M54" s="4"/>
      <c r="N54" s="6"/>
      <c r="O54" s="4"/>
      <c r="P54" s="4"/>
      <c r="Q54" s="4"/>
      <c r="R54" s="5"/>
      <c r="S54" s="4"/>
      <c r="T54" s="24"/>
      <c r="U54" s="24"/>
      <c r="V54" s="4"/>
      <c r="W54" s="4"/>
      <c r="X54" s="76" t="str">
        <f>IF(ISERROR(VLOOKUP(#REF!,$O$15:$Y$21,10,FALSE)),"",VLOOKUP(#REF!,$O$15:$Y$21,10,FALSE))</f>
        <v/>
      </c>
      <c r="Y54" s="72" t="str">
        <f>IF(ISERROR(VLOOKUP(#REF!,$O$15:$Y$21,11,FALSE)),"",VLOOKUP(#REF!,$O$15:$Y$21,11,FALSE))</f>
        <v/>
      </c>
      <c r="Z54" s="72"/>
      <c r="AA54" s="26" t="str">
        <f t="shared" si="3"/>
        <v>No</v>
      </c>
      <c r="AB54" s="139" t="str">
        <f t="shared" si="4"/>
        <v/>
      </c>
      <c r="AC54" s="139" t="str">
        <f t="shared" si="5"/>
        <v/>
      </c>
      <c r="AD54" s="4"/>
      <c r="AE54" s="4"/>
      <c r="AF54" s="4"/>
      <c r="AG54" s="4"/>
      <c r="AH54" s="4"/>
      <c r="AI54" s="4"/>
      <c r="AJ54" s="4"/>
    </row>
    <row r="55" spans="1:36" x14ac:dyDescent="0.25">
      <c r="A55" s="4"/>
      <c r="B55" s="21">
        <f t="shared" si="1"/>
        <v>46</v>
      </c>
      <c r="C55" s="57"/>
      <c r="D55" s="64" t="s">
        <v>177</v>
      </c>
      <c r="E55" s="55"/>
      <c r="F55" s="55"/>
      <c r="G55" s="138" t="str">
        <f>IF(COUNT(E55:$E$59)=0,"end",IF(NOT(AND(ISNUMBER(E55),ISNUMBER(F55))),"",IF(F55&lt;0.01,"",ROUND(E55,2)/ROUNDDOWN(F55,2))))</f>
        <v>end</v>
      </c>
      <c r="H55" s="18" t="str">
        <f t="shared" si="6"/>
        <v/>
      </c>
      <c r="I55" s="7"/>
      <c r="J55" s="4"/>
      <c r="K55" s="24" t="str">
        <f>IF(OR(ISNUMBER(E55),ISNUMBER(F55)),IF(D55="Yes",HeatedFloorMin,Results!$R$19),"")</f>
        <v/>
      </c>
      <c r="L55" s="24" t="str">
        <f t="shared" si="2"/>
        <v/>
      </c>
      <c r="M55" s="4"/>
      <c r="N55" s="6"/>
      <c r="O55" s="4"/>
      <c r="P55" s="4"/>
      <c r="Q55" s="4"/>
      <c r="R55" s="5"/>
      <c r="S55" s="4"/>
      <c r="T55" s="24"/>
      <c r="U55" s="24"/>
      <c r="V55" s="4"/>
      <c r="W55" s="4"/>
      <c r="X55" s="76" t="str">
        <f>IF(ISERROR(VLOOKUP(#REF!,$O$15:$Y$21,10,FALSE)),"",VLOOKUP(#REF!,$O$15:$Y$21,10,FALSE))</f>
        <v/>
      </c>
      <c r="Y55" s="72" t="str">
        <f>IF(ISERROR(VLOOKUP(#REF!,$O$15:$Y$21,11,FALSE)),"",VLOOKUP(#REF!,$O$15:$Y$21,11,FALSE))</f>
        <v/>
      </c>
      <c r="Z55" s="72"/>
      <c r="AA55" s="26" t="str">
        <f t="shared" si="3"/>
        <v>No</v>
      </c>
      <c r="AB55" s="139" t="str">
        <f t="shared" si="4"/>
        <v/>
      </c>
      <c r="AC55" s="139" t="str">
        <f t="shared" si="5"/>
        <v/>
      </c>
      <c r="AD55" s="4"/>
      <c r="AE55" s="4"/>
      <c r="AF55" s="4"/>
      <c r="AG55" s="4"/>
      <c r="AH55" s="4"/>
      <c r="AI55" s="4"/>
      <c r="AJ55" s="4"/>
    </row>
    <row r="56" spans="1:36" x14ac:dyDescent="0.25">
      <c r="A56" s="4"/>
      <c r="B56" s="21">
        <f t="shared" si="1"/>
        <v>47</v>
      </c>
      <c r="C56" s="57"/>
      <c r="D56" s="64" t="s">
        <v>177</v>
      </c>
      <c r="E56" s="55"/>
      <c r="F56" s="55"/>
      <c r="G56" s="138" t="str">
        <f>IF(COUNT(E56:$E$59)=0,"end",IF(NOT(AND(ISNUMBER(E56),ISNUMBER(F56))),"",IF(F56&lt;0.01,"",ROUND(E56,2)/ROUNDDOWN(F56,2))))</f>
        <v>end</v>
      </c>
      <c r="H56" s="18" t="str">
        <f t="shared" si="6"/>
        <v/>
      </c>
      <c r="I56" s="7"/>
      <c r="J56" s="4"/>
      <c r="K56" s="24" t="str">
        <f>IF(OR(ISNUMBER(E56),ISNUMBER(F56)),IF(D56="Yes",HeatedFloorMin,Results!$R$19),"")</f>
        <v/>
      </c>
      <c r="L56" s="24" t="str">
        <f t="shared" si="2"/>
        <v/>
      </c>
      <c r="M56" s="4"/>
      <c r="N56" s="6"/>
      <c r="O56" s="4"/>
      <c r="P56" s="4"/>
      <c r="Q56" s="4"/>
      <c r="R56" s="5"/>
      <c r="S56" s="4"/>
      <c r="T56" s="24"/>
      <c r="U56" s="24"/>
      <c r="V56" s="4"/>
      <c r="W56" s="4"/>
      <c r="X56" s="76" t="str">
        <f>IF(ISERROR(VLOOKUP(#REF!,$O$15:$Y$21,10,FALSE)),"",VLOOKUP(#REF!,$O$15:$Y$21,10,FALSE))</f>
        <v/>
      </c>
      <c r="Y56" s="72" t="str">
        <f>IF(ISERROR(VLOOKUP(#REF!,$O$15:$Y$21,11,FALSE)),"",VLOOKUP(#REF!,$O$15:$Y$21,11,FALSE))</f>
        <v/>
      </c>
      <c r="Z56" s="72"/>
      <c r="AA56" s="26" t="str">
        <f t="shared" si="3"/>
        <v>No</v>
      </c>
      <c r="AB56" s="139" t="str">
        <f t="shared" si="4"/>
        <v/>
      </c>
      <c r="AC56" s="139" t="str">
        <f t="shared" si="5"/>
        <v/>
      </c>
      <c r="AD56" s="4"/>
      <c r="AE56" s="4"/>
      <c r="AF56" s="4"/>
      <c r="AG56" s="4"/>
      <c r="AH56" s="4"/>
      <c r="AI56" s="4"/>
      <c r="AJ56" s="4"/>
    </row>
    <row r="57" spans="1:36" x14ac:dyDescent="0.25">
      <c r="A57" s="4"/>
      <c r="B57" s="21">
        <f t="shared" si="1"/>
        <v>48</v>
      </c>
      <c r="C57" s="57"/>
      <c r="D57" s="64" t="s">
        <v>177</v>
      </c>
      <c r="E57" s="55"/>
      <c r="F57" s="55"/>
      <c r="G57" s="138" t="str">
        <f>IF(COUNT(E57:$E$59)=0,"end",IF(NOT(AND(ISNUMBER(E57),ISNUMBER(F57))),"",IF(F57&lt;0.01,"",ROUND(E57,2)/ROUNDDOWN(F57,2))))</f>
        <v>end</v>
      </c>
      <c r="H57" s="18" t="str">
        <f t="shared" si="6"/>
        <v/>
      </c>
      <c r="I57" s="7"/>
      <c r="J57" s="4"/>
      <c r="K57" s="24" t="str">
        <f>IF(OR(ISNUMBER(E57),ISNUMBER(F57)),IF(D57="Yes",HeatedFloorMin,Results!$R$19),"")</f>
        <v/>
      </c>
      <c r="L57" s="24" t="str">
        <f t="shared" si="2"/>
        <v/>
      </c>
      <c r="M57" s="4"/>
      <c r="N57" s="6"/>
      <c r="O57" s="4"/>
      <c r="P57" s="4"/>
      <c r="Q57" s="4"/>
      <c r="R57" s="5"/>
      <c r="S57" s="4"/>
      <c r="T57" s="24"/>
      <c r="U57" s="24"/>
      <c r="V57" s="4"/>
      <c r="W57" s="4"/>
      <c r="X57" s="76" t="str">
        <f>IF(ISERROR(VLOOKUP(#REF!,$O$15:$Y$21,10,FALSE)),"",VLOOKUP(#REF!,$O$15:$Y$21,10,FALSE))</f>
        <v/>
      </c>
      <c r="Y57" s="72" t="str">
        <f>IF(ISERROR(VLOOKUP(#REF!,$O$15:$Y$21,11,FALSE)),"",VLOOKUP(#REF!,$O$15:$Y$21,11,FALSE))</f>
        <v/>
      </c>
      <c r="Z57" s="72"/>
      <c r="AA57" s="26" t="str">
        <f t="shared" si="3"/>
        <v>No</v>
      </c>
      <c r="AB57" s="139" t="str">
        <f t="shared" si="4"/>
        <v/>
      </c>
      <c r="AC57" s="139" t="str">
        <f t="shared" si="5"/>
        <v/>
      </c>
      <c r="AD57" s="4"/>
      <c r="AE57" s="4"/>
      <c r="AF57" s="4"/>
      <c r="AG57" s="4"/>
      <c r="AH57" s="4"/>
      <c r="AI57" s="4"/>
      <c r="AJ57" s="4"/>
    </row>
    <row r="58" spans="1:36" x14ac:dyDescent="0.25">
      <c r="A58" s="4"/>
      <c r="B58" s="21">
        <f t="shared" si="1"/>
        <v>49</v>
      </c>
      <c r="C58" s="57"/>
      <c r="D58" s="64" t="s">
        <v>177</v>
      </c>
      <c r="E58" s="55"/>
      <c r="F58" s="55"/>
      <c r="G58" s="138" t="str">
        <f>IF(COUNT(E58:$E$59)=0,"end",IF(NOT(AND(ISNUMBER(E58),ISNUMBER(F58))),"",IF(F58&lt;0.01,"",ROUND(E58,2)/ROUNDDOWN(F58,2))))</f>
        <v>end</v>
      </c>
      <c r="H58" s="18" t="str">
        <f t="shared" si="6"/>
        <v/>
      </c>
      <c r="I58" s="7"/>
      <c r="J58" s="4"/>
      <c r="K58" s="24" t="str">
        <f>IF(OR(ISNUMBER(E58),ISNUMBER(F58)),IF(D58="Yes",HeatedFloorMin,Results!$R$19),"")</f>
        <v/>
      </c>
      <c r="L58" s="24" t="str">
        <f t="shared" si="2"/>
        <v/>
      </c>
      <c r="M58" s="4"/>
      <c r="N58" s="6"/>
      <c r="O58" s="4"/>
      <c r="P58" s="4"/>
      <c r="Q58" s="4"/>
      <c r="R58" s="5"/>
      <c r="S58" s="4"/>
      <c r="T58" s="24"/>
      <c r="U58" s="24"/>
      <c r="V58" s="4"/>
      <c r="W58" s="4"/>
      <c r="X58" s="76" t="str">
        <f>IF(ISERROR(VLOOKUP(#REF!,$O$15:$Y$21,10,FALSE)),"",VLOOKUP(#REF!,$O$15:$Y$21,10,FALSE))</f>
        <v/>
      </c>
      <c r="Y58" s="72" t="str">
        <f>IF(ISERROR(VLOOKUP(#REF!,$O$15:$Y$21,11,FALSE)),"",VLOOKUP(#REF!,$O$15:$Y$21,11,FALSE))</f>
        <v/>
      </c>
      <c r="Z58" s="72"/>
      <c r="AA58" s="26" t="str">
        <f t="shared" si="3"/>
        <v>No</v>
      </c>
      <c r="AB58" s="139" t="str">
        <f t="shared" si="4"/>
        <v/>
      </c>
      <c r="AC58" s="139" t="str">
        <f t="shared" si="5"/>
        <v/>
      </c>
      <c r="AD58" s="4"/>
      <c r="AE58" s="4"/>
      <c r="AF58" s="4"/>
      <c r="AG58" s="4"/>
      <c r="AH58" s="4"/>
      <c r="AI58" s="4"/>
      <c r="AJ58" s="4"/>
    </row>
    <row r="59" spans="1:36" x14ac:dyDescent="0.25">
      <c r="A59" s="4"/>
      <c r="B59" s="21">
        <f t="shared" si="1"/>
        <v>50</v>
      </c>
      <c r="C59" s="57"/>
      <c r="D59" s="64" t="s">
        <v>177</v>
      </c>
      <c r="E59" s="55"/>
      <c r="F59" s="56"/>
      <c r="G59" s="138" t="str">
        <f>IF(COUNT(E59:$E$59)=0,"end",IF(NOT(AND(ISNUMBER(E59),ISNUMBER(F59))),"",IF(F59&lt;0.01,"",ROUND(E59,2)/ROUNDDOWN(F59,2))))</f>
        <v>end</v>
      </c>
      <c r="H59" s="18" t="str">
        <f t="shared" si="6"/>
        <v/>
      </c>
      <c r="I59" s="7"/>
      <c r="J59" s="4"/>
      <c r="K59" s="24" t="str">
        <f>IF(OR(ISNUMBER(E59),ISNUMBER(F59)),IF(D59="Yes",HeatedFloorMin,Results!$R$19),"")</f>
        <v/>
      </c>
      <c r="L59" s="24" t="str">
        <f t="shared" si="2"/>
        <v/>
      </c>
      <c r="M59" s="4"/>
      <c r="N59" s="6"/>
      <c r="O59" s="4"/>
      <c r="P59" s="4"/>
      <c r="Q59" s="4"/>
      <c r="R59" s="5"/>
      <c r="S59" s="4"/>
      <c r="T59" s="24"/>
      <c r="U59" s="24"/>
      <c r="V59" s="4"/>
      <c r="W59" s="4"/>
      <c r="X59" s="76" t="str">
        <f>IF(ISERROR(VLOOKUP(#REF!,$O$15:$Y$21,10,FALSE)),"",VLOOKUP(#REF!,$O$15:$Y$21,10,FALSE))</f>
        <v/>
      </c>
      <c r="Y59" s="72" t="str">
        <f>IF(ISERROR(VLOOKUP(#REF!,$O$15:$Y$21,11,FALSE)),"",VLOOKUP(#REF!,$O$15:$Y$21,11,FALSE))</f>
        <v/>
      </c>
      <c r="Z59" s="72"/>
      <c r="AA59" s="26" t="str">
        <f t="shared" si="3"/>
        <v>No</v>
      </c>
      <c r="AB59" s="139" t="str">
        <f t="shared" si="4"/>
        <v/>
      </c>
      <c r="AC59" s="139" t="str">
        <f t="shared" si="5"/>
        <v/>
      </c>
      <c r="AD59" s="4"/>
      <c r="AE59" s="4"/>
      <c r="AF59" s="4"/>
      <c r="AG59" s="4"/>
      <c r="AH59" s="4"/>
      <c r="AI59" s="4"/>
      <c r="AJ59" s="4"/>
    </row>
    <row r="60" spans="1:36" s="4" customFormat="1" x14ac:dyDescent="0.25">
      <c r="B60" s="6"/>
      <c r="H60" s="5"/>
      <c r="N60" s="6"/>
      <c r="R60" s="5"/>
      <c r="X60" s="72"/>
      <c r="Y60" s="72"/>
      <c r="Z60" s="72"/>
      <c r="AA60" s="72"/>
    </row>
    <row r="61" spans="1:36" s="4" customFormat="1" x14ac:dyDescent="0.25">
      <c r="B61" s="6"/>
      <c r="H61" s="5"/>
      <c r="N61" s="6"/>
      <c r="R61" s="5"/>
      <c r="X61" s="72"/>
      <c r="Y61" s="72"/>
      <c r="Z61" s="72"/>
      <c r="AA61" s="72"/>
    </row>
    <row r="62" spans="1:36" s="4" customFormat="1" x14ac:dyDescent="0.25">
      <c r="B62" s="6"/>
      <c r="H62" s="5"/>
      <c r="N62" s="6"/>
      <c r="R62" s="5"/>
      <c r="X62" s="72"/>
      <c r="Y62" s="72"/>
      <c r="Z62" s="72"/>
      <c r="AA62" s="72"/>
    </row>
    <row r="63" spans="1:36" s="4" customFormat="1" x14ac:dyDescent="0.25">
      <c r="B63" s="6"/>
      <c r="H63" s="5"/>
      <c r="N63" s="6"/>
      <c r="R63" s="5"/>
      <c r="X63" s="72"/>
      <c r="Y63" s="72"/>
      <c r="Z63" s="72"/>
      <c r="AA63" s="72"/>
    </row>
    <row r="64" spans="1:36" s="4" customFormat="1" x14ac:dyDescent="0.25">
      <c r="B64" s="6"/>
      <c r="H64" s="5"/>
      <c r="N64" s="6"/>
      <c r="R64" s="5"/>
      <c r="X64" s="72"/>
      <c r="Y64" s="72"/>
      <c r="Z64" s="72"/>
      <c r="AA64" s="72"/>
    </row>
    <row r="65" spans="2:27" s="4" customFormat="1" x14ac:dyDescent="0.25">
      <c r="B65" s="6"/>
      <c r="H65" s="5"/>
      <c r="N65" s="6"/>
      <c r="R65" s="5"/>
      <c r="X65" s="72"/>
      <c r="Y65" s="72"/>
      <c r="Z65" s="72"/>
      <c r="AA65" s="72"/>
    </row>
    <row r="66" spans="2:27" s="4" customFormat="1" x14ac:dyDescent="0.25">
      <c r="B66" s="6"/>
      <c r="H66" s="5"/>
      <c r="N66" s="6"/>
      <c r="R66" s="5"/>
      <c r="X66" s="72"/>
      <c r="Y66" s="72"/>
      <c r="Z66" s="72"/>
      <c r="AA66" s="72"/>
    </row>
    <row r="67" spans="2:27" s="4" customFormat="1" x14ac:dyDescent="0.25">
      <c r="B67" s="6"/>
      <c r="H67" s="5"/>
      <c r="N67" s="6"/>
      <c r="R67" s="5"/>
      <c r="X67" s="72"/>
      <c r="Y67" s="72"/>
      <c r="Z67" s="72"/>
      <c r="AA67" s="72"/>
    </row>
    <row r="68" spans="2:27" s="4" customFormat="1" x14ac:dyDescent="0.25">
      <c r="B68" s="6"/>
      <c r="H68" s="5"/>
      <c r="N68" s="6"/>
      <c r="R68" s="5"/>
      <c r="X68" s="72"/>
      <c r="Y68" s="72"/>
      <c r="Z68" s="72"/>
      <c r="AA68" s="72"/>
    </row>
    <row r="69" spans="2:27" s="4" customFormat="1" x14ac:dyDescent="0.25">
      <c r="B69" s="6"/>
      <c r="H69" s="5"/>
      <c r="N69" s="6"/>
      <c r="R69" s="5"/>
      <c r="X69" s="72"/>
      <c r="Y69" s="72"/>
      <c r="Z69" s="72"/>
      <c r="AA69" s="72"/>
    </row>
    <row r="70" spans="2:27" s="4" customFormat="1" x14ac:dyDescent="0.25">
      <c r="B70" s="6"/>
      <c r="H70" s="5"/>
      <c r="N70" s="6"/>
      <c r="R70" s="5"/>
      <c r="X70" s="72"/>
      <c r="Y70" s="72"/>
      <c r="Z70" s="72"/>
      <c r="AA70" s="72"/>
    </row>
    <row r="71" spans="2:27" s="4" customFormat="1" x14ac:dyDescent="0.25">
      <c r="B71" s="6"/>
      <c r="H71" s="5"/>
      <c r="N71" s="6"/>
      <c r="R71" s="5"/>
      <c r="X71" s="72"/>
      <c r="Y71" s="72"/>
      <c r="Z71" s="72"/>
      <c r="AA71" s="72"/>
    </row>
    <row r="72" spans="2:27" s="4" customFormat="1" x14ac:dyDescent="0.25">
      <c r="B72" s="6"/>
      <c r="H72" s="5"/>
      <c r="N72" s="6"/>
      <c r="R72" s="5"/>
      <c r="X72" s="72"/>
      <c r="Y72" s="72"/>
      <c r="Z72" s="72"/>
      <c r="AA72" s="72"/>
    </row>
    <row r="73" spans="2:27" s="4" customFormat="1" x14ac:dyDescent="0.25">
      <c r="B73" s="6"/>
      <c r="H73" s="5"/>
      <c r="N73" s="6"/>
      <c r="R73" s="5"/>
      <c r="X73" s="72"/>
      <c r="Y73" s="72"/>
      <c r="Z73" s="72"/>
      <c r="AA73" s="72"/>
    </row>
    <row r="74" spans="2:27" s="4" customFormat="1" x14ac:dyDescent="0.25">
      <c r="B74" s="6"/>
      <c r="H74" s="5"/>
      <c r="N74" s="6"/>
      <c r="R74" s="5"/>
      <c r="X74" s="72"/>
      <c r="Y74" s="72"/>
      <c r="Z74" s="72"/>
      <c r="AA74" s="72"/>
    </row>
    <row r="75" spans="2:27" s="4" customFormat="1" x14ac:dyDescent="0.25">
      <c r="B75" s="6"/>
      <c r="H75" s="5"/>
      <c r="N75" s="6"/>
      <c r="R75" s="5"/>
      <c r="X75" s="72"/>
      <c r="Y75" s="72"/>
      <c r="Z75" s="72"/>
      <c r="AA75" s="72"/>
    </row>
    <row r="76" spans="2:27" s="4" customFormat="1" x14ac:dyDescent="0.25">
      <c r="B76" s="6"/>
      <c r="H76" s="5"/>
      <c r="N76" s="6"/>
      <c r="R76" s="5"/>
      <c r="X76" s="72"/>
      <c r="Y76" s="72"/>
      <c r="Z76" s="72"/>
      <c r="AA76" s="72"/>
    </row>
    <row r="77" spans="2:27" s="4" customFormat="1" x14ac:dyDescent="0.25">
      <c r="B77" s="6"/>
      <c r="H77" s="5"/>
      <c r="N77" s="6"/>
      <c r="R77" s="5"/>
      <c r="X77" s="72"/>
      <c r="Y77" s="72"/>
      <c r="Z77" s="72"/>
      <c r="AA77" s="72"/>
    </row>
    <row r="78" spans="2:27" s="4" customFormat="1" x14ac:dyDescent="0.25">
      <c r="B78" s="6"/>
      <c r="H78" s="5"/>
      <c r="N78" s="6"/>
      <c r="R78" s="5"/>
      <c r="X78" s="72"/>
      <c r="Y78" s="72"/>
      <c r="Z78" s="72"/>
      <c r="AA78" s="72"/>
    </row>
    <row r="79" spans="2:27" s="4" customFormat="1" x14ac:dyDescent="0.25">
      <c r="B79" s="6"/>
      <c r="H79" s="5"/>
      <c r="N79" s="6"/>
      <c r="R79" s="5"/>
      <c r="X79" s="72"/>
      <c r="Y79" s="72"/>
      <c r="Z79" s="72"/>
      <c r="AA79" s="72"/>
    </row>
    <row r="80" spans="2:27" s="4" customFormat="1" x14ac:dyDescent="0.25">
      <c r="B80" s="6"/>
      <c r="H80" s="5"/>
      <c r="N80" s="6"/>
      <c r="R80" s="5"/>
      <c r="X80" s="72"/>
      <c r="Y80" s="72"/>
      <c r="Z80" s="72"/>
      <c r="AA80" s="72"/>
    </row>
    <row r="81" spans="2:27" s="4" customFormat="1" x14ac:dyDescent="0.25">
      <c r="B81" s="6"/>
      <c r="H81" s="5"/>
      <c r="N81" s="6"/>
      <c r="R81" s="5"/>
      <c r="X81" s="72"/>
      <c r="Y81" s="72"/>
      <c r="Z81" s="72"/>
      <c r="AA81" s="72"/>
    </row>
    <row r="82" spans="2:27" s="4" customFormat="1" x14ac:dyDescent="0.25">
      <c r="B82" s="6"/>
      <c r="H82" s="5"/>
      <c r="N82" s="6"/>
      <c r="R82" s="5"/>
      <c r="X82" s="72"/>
      <c r="Y82" s="72"/>
      <c r="Z82" s="72"/>
      <c r="AA82" s="72"/>
    </row>
    <row r="83" spans="2:27" s="4" customFormat="1" x14ac:dyDescent="0.25">
      <c r="B83" s="6"/>
      <c r="H83" s="5"/>
      <c r="N83" s="6"/>
      <c r="R83" s="5"/>
      <c r="X83" s="72"/>
      <c r="Y83" s="72"/>
      <c r="Z83" s="72"/>
      <c r="AA83" s="72"/>
    </row>
    <row r="84" spans="2:27" s="4" customFormat="1" x14ac:dyDescent="0.25">
      <c r="B84" s="6"/>
      <c r="H84" s="5"/>
      <c r="N84" s="6"/>
      <c r="R84" s="5"/>
      <c r="X84" s="72"/>
      <c r="Y84" s="72"/>
      <c r="Z84" s="72"/>
      <c r="AA84" s="72"/>
    </row>
    <row r="85" spans="2:27" s="4" customFormat="1" x14ac:dyDescent="0.25">
      <c r="B85" s="6"/>
      <c r="H85" s="5"/>
      <c r="N85" s="6"/>
      <c r="R85" s="5"/>
      <c r="X85" s="72"/>
      <c r="Y85" s="72"/>
      <c r="Z85" s="72"/>
      <c r="AA85" s="72"/>
    </row>
    <row r="86" spans="2:27" s="4" customFormat="1" x14ac:dyDescent="0.25">
      <c r="B86" s="6"/>
      <c r="H86" s="5"/>
      <c r="N86" s="6"/>
      <c r="R86" s="5"/>
      <c r="X86" s="72"/>
      <c r="Y86" s="72"/>
      <c r="Z86" s="72"/>
      <c r="AA86" s="72"/>
    </row>
    <row r="87" spans="2:27" s="4" customFormat="1" x14ac:dyDescent="0.25">
      <c r="B87" s="6"/>
      <c r="H87" s="5"/>
      <c r="N87" s="6"/>
      <c r="R87" s="5"/>
      <c r="X87" s="72"/>
      <c r="Y87" s="72"/>
      <c r="Z87" s="72"/>
      <c r="AA87" s="72"/>
    </row>
    <row r="88" spans="2:27" s="4" customFormat="1" x14ac:dyDescent="0.25">
      <c r="B88" s="6"/>
      <c r="H88" s="5"/>
      <c r="N88" s="6"/>
      <c r="R88" s="5"/>
      <c r="X88" s="72"/>
      <c r="Y88" s="72"/>
      <c r="Z88" s="72"/>
      <c r="AA88" s="72"/>
    </row>
    <row r="89" spans="2:27" s="4" customFormat="1" x14ac:dyDescent="0.25">
      <c r="B89" s="6"/>
      <c r="H89" s="5"/>
      <c r="N89" s="6"/>
      <c r="R89" s="5"/>
      <c r="X89" s="72"/>
      <c r="Y89" s="72"/>
      <c r="Z89" s="72"/>
      <c r="AA89" s="72"/>
    </row>
    <row r="90" spans="2:27" s="4" customFormat="1" x14ac:dyDescent="0.25">
      <c r="B90" s="6"/>
      <c r="H90" s="5"/>
      <c r="N90" s="6"/>
      <c r="R90" s="5"/>
      <c r="X90" s="72"/>
      <c r="Y90" s="72"/>
      <c r="Z90" s="72"/>
      <c r="AA90" s="72"/>
    </row>
    <row r="91" spans="2:27" s="4" customFormat="1" x14ac:dyDescent="0.25">
      <c r="B91" s="6"/>
      <c r="H91" s="5"/>
      <c r="N91" s="6"/>
      <c r="R91" s="5"/>
      <c r="X91" s="72"/>
      <c r="Y91" s="72"/>
      <c r="Z91" s="72"/>
      <c r="AA91" s="72"/>
    </row>
    <row r="92" spans="2:27" s="4" customFormat="1" x14ac:dyDescent="0.25">
      <c r="B92" s="6"/>
      <c r="H92" s="5"/>
      <c r="N92" s="6"/>
      <c r="R92" s="5"/>
      <c r="X92" s="72"/>
      <c r="Y92" s="72"/>
      <c r="Z92" s="72"/>
      <c r="AA92" s="72"/>
    </row>
    <row r="93" spans="2:27" s="4" customFormat="1" x14ac:dyDescent="0.25">
      <c r="B93" s="6"/>
      <c r="H93" s="5"/>
      <c r="N93" s="6"/>
      <c r="R93" s="5"/>
      <c r="X93" s="72"/>
      <c r="Y93" s="72"/>
      <c r="Z93" s="72"/>
      <c r="AA93" s="72"/>
    </row>
    <row r="94" spans="2:27" s="4" customFormat="1" x14ac:dyDescent="0.25">
      <c r="B94" s="6"/>
      <c r="H94" s="5"/>
      <c r="N94" s="6"/>
      <c r="R94" s="5"/>
      <c r="X94" s="72"/>
      <c r="Y94" s="72"/>
      <c r="Z94" s="72"/>
      <c r="AA94" s="72"/>
    </row>
    <row r="95" spans="2:27" s="4" customFormat="1" x14ac:dyDescent="0.25">
      <c r="B95" s="6"/>
      <c r="H95" s="5"/>
      <c r="N95" s="6"/>
      <c r="R95" s="5"/>
      <c r="X95" s="72"/>
      <c r="Y95" s="72"/>
      <c r="Z95" s="72"/>
      <c r="AA95" s="72"/>
    </row>
    <row r="96" spans="2:27" s="4" customFormat="1" x14ac:dyDescent="0.25">
      <c r="B96" s="6"/>
      <c r="H96" s="5"/>
      <c r="N96" s="6"/>
      <c r="R96" s="5"/>
      <c r="X96" s="72"/>
      <c r="Y96" s="72"/>
      <c r="Z96" s="72"/>
      <c r="AA96" s="72"/>
    </row>
    <row r="97" spans="2:27" s="4" customFormat="1" x14ac:dyDescent="0.25">
      <c r="B97" s="6"/>
      <c r="H97" s="5"/>
      <c r="N97" s="6"/>
      <c r="R97" s="5"/>
      <c r="X97" s="72"/>
      <c r="Y97" s="72"/>
      <c r="Z97" s="72"/>
      <c r="AA97" s="72"/>
    </row>
    <row r="98" spans="2:27" s="4" customFormat="1" x14ac:dyDescent="0.25">
      <c r="B98" s="6"/>
      <c r="H98" s="5"/>
      <c r="N98" s="6"/>
      <c r="R98" s="5"/>
      <c r="X98" s="72"/>
      <c r="Y98" s="72"/>
      <c r="Z98" s="72"/>
      <c r="AA98" s="72"/>
    </row>
    <row r="99" spans="2:27" s="4" customFormat="1" x14ac:dyDescent="0.25">
      <c r="B99" s="6"/>
      <c r="H99" s="5"/>
      <c r="N99" s="6"/>
      <c r="R99" s="5"/>
      <c r="X99" s="72"/>
      <c r="Y99" s="72"/>
      <c r="Z99" s="72"/>
      <c r="AA99" s="72"/>
    </row>
    <row r="100" spans="2:27" s="4" customFormat="1" x14ac:dyDescent="0.25">
      <c r="B100" s="6"/>
      <c r="H100" s="5"/>
      <c r="N100" s="6"/>
      <c r="R100" s="5"/>
      <c r="X100" s="72"/>
      <c r="Y100" s="72"/>
      <c r="Z100" s="72"/>
      <c r="AA100" s="72"/>
    </row>
    <row r="101" spans="2:27" s="4" customFormat="1" x14ac:dyDescent="0.25">
      <c r="B101" s="6"/>
      <c r="H101" s="5"/>
      <c r="N101" s="6"/>
      <c r="R101" s="5"/>
      <c r="X101" s="72"/>
      <c r="Y101" s="72"/>
      <c r="Z101" s="72"/>
      <c r="AA101" s="72"/>
    </row>
  </sheetData>
  <sheetProtection algorithmName="SHA-512" hashValue="gBBeODGjfy3lNJ5IwhDFsbiANFT2S8uUrR7k++BjTxkXJyQ8yCxIzC/m1tpjMh5PA2CHo0oQ/9ArvMipcrZyjA==" saltValue="hSILnq4zsXwOQr3gARkjnA==" spinCount="100000" sheet="1" formatColumns="0" formatRows="0" selectLockedCells="1"/>
  <mergeCells count="1">
    <mergeCell ref="P10:R10"/>
  </mergeCells>
  <conditionalFormatting sqref="D10:D59">
    <cfRule type="cellIs" dxfId="69" priority="1" operator="equal">
      <formula>"No"</formula>
    </cfRule>
  </conditionalFormatting>
  <conditionalFormatting sqref="G10:G59">
    <cfRule type="containsText" dxfId="68" priority="2" operator="containsText" text="end">
      <formula>NOT(ISERROR(SEARCH("end",G10)))</formula>
    </cfRule>
  </conditionalFormatting>
  <conditionalFormatting sqref="O27">
    <cfRule type="cellIs" dxfId="67" priority="3" operator="equal">
      <formula>"Comparison of proposed building against the reference building"</formula>
    </cfRule>
  </conditionalFormatting>
  <conditionalFormatting sqref="R27">
    <cfRule type="cellIs" dxfId="66" priority="4" operator="equal">
      <formula>"Fail"</formula>
    </cfRule>
    <cfRule type="cellIs" dxfId="65" priority="5" operator="equal">
      <formula>"PASS"</formula>
    </cfRule>
  </conditionalFormatting>
  <dataValidations count="2">
    <dataValidation type="list" allowBlank="1" showInputMessage="1" showErrorMessage="1" sqref="D10:D59" xr:uid="{3071F7CE-48B4-4CAA-B643-336A45FA2C6A}">
      <formula1>"Yes, No"</formula1>
    </dataValidation>
    <dataValidation type="decimal" operator="greaterThanOrEqual" allowBlank="1" showErrorMessage="1" error="No negative areas" prompt="No negative areas" sqref="E10:E59" xr:uid="{9B6A96A8-F932-4226-86D2-95E08DBADBBB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&amp;CPage &amp;P of &amp;N</oddFooter>
  </headerFooter>
  <ignoredErrors>
    <ignoredError sqref="G11:G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DF94-EBAE-47B4-B210-8E24C954541C}">
  <sheetPr codeName="Sheet6"/>
  <dimension ref="A1:AK101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2.5703125" customWidth="1"/>
    <col min="2" max="2" width="3.28515625" style="22" customWidth="1"/>
    <col min="3" max="3" width="36.7109375" customWidth="1"/>
    <col min="4" max="4" width="11.7109375" customWidth="1"/>
    <col min="5" max="7" width="13.7109375" customWidth="1"/>
    <col min="8" max="8" width="16.7109375" style="2" customWidth="1"/>
    <col min="9" max="10" width="2" customWidth="1"/>
    <col min="11" max="11" width="10.42578125" customWidth="1"/>
    <col min="12" max="12" width="9" customWidth="1"/>
    <col min="13" max="13" width="2.140625" customWidth="1"/>
    <col min="14" max="14" width="2.140625" style="22" customWidth="1"/>
    <col min="15" max="15" width="21" customWidth="1"/>
    <col min="16" max="16" width="25.7109375" customWidth="1"/>
    <col min="17" max="17" width="20.7109375" customWidth="1"/>
    <col min="18" max="18" width="16.7109375" style="2" customWidth="1"/>
    <col min="19" max="19" width="2" customWidth="1"/>
    <col min="20" max="20" width="1.5703125" style="150" customWidth="1"/>
    <col min="21" max="21" width="1.85546875" style="150" customWidth="1"/>
    <col min="22" max="36" width="9.5703125" style="150" customWidth="1"/>
  </cols>
  <sheetData>
    <row r="1" spans="1:37" ht="18.75" customHeight="1" x14ac:dyDescent="0.25">
      <c r="A1" s="81"/>
      <c r="B1" s="82"/>
      <c r="C1" s="81"/>
      <c r="D1" s="81"/>
      <c r="E1" s="81"/>
      <c r="F1" s="81"/>
      <c r="G1" s="81"/>
      <c r="H1" s="83"/>
      <c r="I1" s="84"/>
      <c r="J1" s="84"/>
      <c r="K1" s="85"/>
      <c r="L1" s="85"/>
      <c r="M1" s="85"/>
      <c r="N1" s="81"/>
      <c r="O1" s="83"/>
      <c r="P1" s="81"/>
      <c r="Q1" s="81"/>
      <c r="R1" s="83"/>
      <c r="S1" s="84"/>
      <c r="T1" s="72"/>
      <c r="U1" s="72"/>
      <c r="V1" s="146"/>
      <c r="W1" s="146"/>
      <c r="X1" s="147"/>
      <c r="Y1" s="146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41"/>
    </row>
    <row r="2" spans="1:37" ht="7.5" customHeight="1" x14ac:dyDescent="0.25">
      <c r="A2" s="4"/>
      <c r="B2" s="6"/>
      <c r="C2" s="4"/>
      <c r="D2" s="4"/>
      <c r="E2" s="4"/>
      <c r="F2" s="4"/>
      <c r="G2" s="4"/>
      <c r="H2" s="5"/>
      <c r="I2" s="59"/>
      <c r="J2" s="59"/>
      <c r="K2" s="24"/>
      <c r="L2" s="24"/>
      <c r="M2" s="24"/>
      <c r="N2" s="4"/>
      <c r="O2" s="5"/>
      <c r="P2" s="4"/>
      <c r="Q2" s="4"/>
      <c r="R2" s="5"/>
      <c r="S2" s="59"/>
      <c r="T2" s="72"/>
      <c r="U2" s="72"/>
      <c r="V2" s="146"/>
      <c r="W2" s="146"/>
      <c r="X2" s="147"/>
      <c r="Y2" s="146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41"/>
    </row>
    <row r="3" spans="1:37" ht="6.75" customHeight="1" x14ac:dyDescent="0.25">
      <c r="A3" s="4"/>
      <c r="B3" s="19"/>
      <c r="C3" s="7"/>
      <c r="D3" s="7"/>
      <c r="E3" s="7"/>
      <c r="F3" s="7"/>
      <c r="G3" s="7"/>
      <c r="H3" s="8"/>
      <c r="I3" s="7"/>
      <c r="J3" s="4"/>
      <c r="K3" s="40"/>
      <c r="L3" s="40"/>
      <c r="M3" s="40"/>
      <c r="N3" s="6"/>
      <c r="O3" s="4"/>
      <c r="P3" s="4"/>
      <c r="Q3" s="4"/>
      <c r="R3" s="5"/>
      <c r="S3" s="4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41"/>
    </row>
    <row r="4" spans="1:37" s="214" customFormat="1" ht="32.1" customHeight="1" x14ac:dyDescent="0.25">
      <c r="A4" s="204"/>
      <c r="B4" s="205"/>
      <c r="C4" s="206" t="s">
        <v>187</v>
      </c>
      <c r="D4" s="202"/>
      <c r="E4" s="202"/>
      <c r="F4" s="202"/>
      <c r="G4" s="202"/>
      <c r="H4" s="203"/>
      <c r="I4" s="202"/>
      <c r="J4" s="204"/>
      <c r="K4" s="207"/>
      <c r="L4" s="207"/>
      <c r="M4" s="207"/>
      <c r="N4" s="208"/>
      <c r="O4" s="209"/>
      <c r="P4" s="204"/>
      <c r="Q4" s="204"/>
      <c r="R4" s="210"/>
      <c r="S4" s="204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3"/>
    </row>
    <row r="5" spans="1:37" ht="4.5" customHeight="1" x14ac:dyDescent="0.25">
      <c r="A5" s="4"/>
      <c r="B5" s="19"/>
      <c r="C5" s="7"/>
      <c r="D5" s="7"/>
      <c r="E5" s="7"/>
      <c r="F5" s="7"/>
      <c r="G5" s="7"/>
      <c r="H5" s="8"/>
      <c r="I5" s="7"/>
      <c r="J5" s="4"/>
      <c r="K5" s="40"/>
      <c r="L5" s="40"/>
      <c r="M5" s="40"/>
      <c r="N5" s="6"/>
      <c r="O5" s="4"/>
      <c r="P5" s="4"/>
      <c r="Q5" s="4"/>
      <c r="R5" s="5"/>
      <c r="S5" s="4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41"/>
    </row>
    <row r="6" spans="1:37" s="2" customFormat="1" ht="12.75" customHeight="1" x14ac:dyDescent="0.25">
      <c r="A6" s="5"/>
      <c r="B6" s="20"/>
      <c r="C6" s="9" t="str">
        <f>Results!E4</f>
        <v>Version:  4 May 2023</v>
      </c>
      <c r="D6" s="10"/>
      <c r="E6" s="8"/>
      <c r="F6" s="8"/>
      <c r="G6" s="8"/>
      <c r="H6" s="8"/>
      <c r="I6" s="8"/>
      <c r="J6" s="5"/>
      <c r="K6" s="40"/>
      <c r="L6" s="40"/>
      <c r="M6" s="40"/>
      <c r="N6" s="87"/>
      <c r="O6" s="88"/>
      <c r="P6" s="89"/>
      <c r="Q6" s="5"/>
      <c r="R6" s="5"/>
      <c r="S6" s="5"/>
      <c r="T6" s="72"/>
      <c r="U6" s="72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42"/>
    </row>
    <row r="7" spans="1:37" s="2" customFormat="1" ht="6" customHeight="1" x14ac:dyDescent="0.25">
      <c r="A7" s="5"/>
      <c r="B7" s="20"/>
      <c r="C7" s="9"/>
      <c r="D7" s="10"/>
      <c r="E7" s="8"/>
      <c r="F7" s="8"/>
      <c r="G7" s="8"/>
      <c r="H7" s="8"/>
      <c r="I7" s="8"/>
      <c r="J7" s="5"/>
      <c r="K7" s="40"/>
      <c r="L7" s="40"/>
      <c r="M7" s="40"/>
      <c r="N7" s="87"/>
      <c r="O7" s="88"/>
      <c r="P7" s="89"/>
      <c r="Q7" s="5"/>
      <c r="R7" s="5"/>
      <c r="S7" s="5"/>
      <c r="T7" s="72"/>
      <c r="U7" s="72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42"/>
    </row>
    <row r="8" spans="1:37" ht="8.25" customHeight="1" x14ac:dyDescent="0.25">
      <c r="A8" s="4"/>
      <c r="B8" s="19"/>
      <c r="C8" s="7"/>
      <c r="D8" s="7"/>
      <c r="E8" s="7"/>
      <c r="F8" s="7"/>
      <c r="G8" s="7"/>
      <c r="H8" s="8"/>
      <c r="I8" s="7"/>
      <c r="J8" s="4"/>
      <c r="K8" s="40"/>
      <c r="L8" s="40"/>
      <c r="M8" s="40"/>
      <c r="N8" s="87"/>
      <c r="O8" s="88"/>
      <c r="P8" s="89"/>
      <c r="Q8" s="5"/>
      <c r="R8" s="5"/>
      <c r="S8" s="5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41"/>
    </row>
    <row r="9" spans="1:37" ht="51" customHeight="1" thickBot="1" x14ac:dyDescent="0.3">
      <c r="A9" s="4"/>
      <c r="B9" s="19"/>
      <c r="C9" s="14" t="s">
        <v>119</v>
      </c>
      <c r="D9" s="106" t="s">
        <v>114</v>
      </c>
      <c r="E9" s="177" t="s">
        <v>89</v>
      </c>
      <c r="F9" s="15" t="s">
        <v>182</v>
      </c>
      <c r="G9" s="15" t="s">
        <v>88</v>
      </c>
      <c r="H9" s="16" t="s">
        <v>86</v>
      </c>
      <c r="I9" s="7"/>
      <c r="J9" s="4"/>
      <c r="K9" s="142" t="s">
        <v>94</v>
      </c>
      <c r="L9" s="25" t="s">
        <v>95</v>
      </c>
      <c r="M9" s="25"/>
      <c r="N9" s="19"/>
      <c r="O9" s="7"/>
      <c r="P9" s="7"/>
      <c r="Q9" s="7"/>
      <c r="R9" s="8"/>
      <c r="S9" s="7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41"/>
    </row>
    <row r="10" spans="1:37" ht="15" customHeight="1" thickBot="1" x14ac:dyDescent="0.3">
      <c r="A10" s="4"/>
      <c r="B10" s="21">
        <f>ROW()-9</f>
        <v>1</v>
      </c>
      <c r="C10" s="71"/>
      <c r="D10" s="186" t="s">
        <v>177</v>
      </c>
      <c r="E10" s="54"/>
      <c r="F10" s="164"/>
      <c r="G10" s="137" t="str">
        <f>IF(COUNT(E10:$E$59)=0,"end",IF(NOT(AND(ISNUMBER(E10),ISNUMBER(F10))),"",IF(F10&lt;0.01,"",ROUND(E10,2)/ROUNDDOWN(F10,2))))</f>
        <v>end</v>
      </c>
      <c r="H10" s="18" t="str">
        <f>IF(AND(ISBLANK(E10),ISBLANK(F10)),"",IF(AND(ISNUMBER(E10),ISBLANK(F10)),"R-value required",IF(ISBLANK(F10),"",IF(F10&lt;K10,"R-value too small",IF(F10&gt;L10,"R-value seems high","")))))</f>
        <v/>
      </c>
      <c r="I10" s="7"/>
      <c r="J10" s="4"/>
      <c r="K10" s="24" t="str">
        <f>IF(OR(ISNUMBER(E10),ISNUMBER(F10)),IF(D10="Yes",HeatedRoofMin,Results!$R$20),"")</f>
        <v/>
      </c>
      <c r="L10" s="24" t="str">
        <f>IF(ISNUMBER(E10),10,"")</f>
        <v/>
      </c>
      <c r="M10" s="24"/>
      <c r="N10" s="19"/>
      <c r="O10" s="43" t="s">
        <v>6</v>
      </c>
      <c r="P10" s="257" t="str">
        <f>IF(ISBLANK(Results!F7),"",Results!F7)</f>
        <v/>
      </c>
      <c r="Q10" s="258"/>
      <c r="R10" s="259"/>
      <c r="S10" s="7"/>
      <c r="T10" s="72"/>
      <c r="U10" s="72"/>
      <c r="V10" s="72"/>
      <c r="W10" s="72"/>
      <c r="X10" s="72"/>
      <c r="Y10" s="72"/>
      <c r="Z10" s="72"/>
      <c r="AA10" s="26" t="str">
        <f>IF(ISBLANK(D10),"",D10)</f>
        <v>No</v>
      </c>
      <c r="AB10" s="139" t="str">
        <f t="shared" ref="AB10:AC10" si="0">IF(ISBLANK(E10),"",E10)</f>
        <v/>
      </c>
      <c r="AC10" s="139" t="str">
        <f t="shared" si="0"/>
        <v/>
      </c>
      <c r="AD10" s="72"/>
      <c r="AE10" s="72"/>
      <c r="AF10" s="72"/>
      <c r="AG10" s="72"/>
      <c r="AH10" s="72"/>
      <c r="AI10" s="72"/>
      <c r="AJ10" s="72"/>
      <c r="AK10" s="41"/>
    </row>
    <row r="11" spans="1:37" ht="15" customHeight="1" thickBot="1" x14ac:dyDescent="0.3">
      <c r="A11" s="4"/>
      <c r="B11" s="21">
        <f t="shared" ref="B11:B59" si="1">ROW()-9</f>
        <v>2</v>
      </c>
      <c r="C11" s="57"/>
      <c r="D11" s="64" t="s">
        <v>177</v>
      </c>
      <c r="E11" s="55"/>
      <c r="F11" s="55"/>
      <c r="G11" s="138" t="str">
        <f>IF(COUNT(E11:$E$59)=0,"end",IF(NOT(AND(ISNUMBER(E11),ISNUMBER(F11))),"",IF(F11&lt;0.01,"",ROUND(E11,2)/ROUNDDOWN(F11,2))))</f>
        <v>end</v>
      </c>
      <c r="H11" s="18" t="str">
        <f>IF(AND(ISBLANK(E11),ISBLANK(F11)),"",IF(AND(ISNUMBER(E11),ISBLANK(F11)),"R-value required",IF(ISBLANK(F11),"",IF(F11&lt;K11,"R-value too small",IF(F11&gt;L11,"R-value seems high","")))))</f>
        <v/>
      </c>
      <c r="I11" s="7"/>
      <c r="J11" s="4"/>
      <c r="K11" s="24" t="str">
        <f>IF(OR(ISNUMBER(E11),ISNUMBER(F11)),IF(D11="Yes",HeatedRoofMin,Results!$R$20),"")</f>
        <v/>
      </c>
      <c r="L11" s="24" t="str">
        <f t="shared" ref="L11:L59" si="2">IF(ISNUMBER(E11),10,"")</f>
        <v/>
      </c>
      <c r="M11" s="24"/>
      <c r="N11" s="19"/>
      <c r="O11" s="11"/>
      <c r="P11" s="7"/>
      <c r="Q11" s="7"/>
      <c r="S11" s="7"/>
      <c r="T11" s="72"/>
      <c r="U11" s="72"/>
      <c r="V11" s="74"/>
      <c r="W11" s="72"/>
      <c r="X11" s="72"/>
      <c r="Y11" s="72"/>
      <c r="Z11" s="72"/>
      <c r="AA11" s="26" t="str">
        <f t="shared" ref="AA11:AA59" si="3">IF(ISBLANK(D11),"",D11)</f>
        <v>No</v>
      </c>
      <c r="AB11" s="139" t="str">
        <f t="shared" ref="AB11:AB59" si="4">IF(ISBLANK(E11),"",E11)</f>
        <v/>
      </c>
      <c r="AC11" s="139" t="str">
        <f t="shared" ref="AC11:AC59" si="5">IF(ISBLANK(F11),"",F11)</f>
        <v/>
      </c>
      <c r="AD11" s="72"/>
      <c r="AE11" s="72"/>
      <c r="AF11" s="72"/>
      <c r="AG11" s="72"/>
      <c r="AH11" s="72"/>
      <c r="AI11" s="72"/>
      <c r="AJ11" s="72"/>
      <c r="AK11" s="41"/>
    </row>
    <row r="12" spans="1:37" ht="15" customHeight="1" thickBot="1" x14ac:dyDescent="0.3">
      <c r="A12" s="4"/>
      <c r="B12" s="21">
        <f t="shared" si="1"/>
        <v>3</v>
      </c>
      <c r="C12" s="57"/>
      <c r="D12" s="64" t="s">
        <v>177</v>
      </c>
      <c r="E12" s="55"/>
      <c r="F12" s="94"/>
      <c r="G12" s="138" t="str">
        <f>IF(COUNT(E12:$E$59)=0,"end",IF(NOT(AND(ISNUMBER(E12),ISNUMBER(F12))),"",IF(F12&lt;0.01,"",ROUND(E12,2)/ROUNDDOWN(F12,2))))</f>
        <v>end</v>
      </c>
      <c r="H12" s="18" t="str">
        <f t="shared" ref="H12:H59" si="6">IF(AND(ISBLANK(E12),ISBLANK(F12)),"",IF(AND(ISNUMBER(E12),ISBLANK(F12)),"R-value required",IF(ISBLANK(F12),"",IF(F12&lt;K12,"R-value too small",IF(F12&gt;L12,"R-value seems high","")))))</f>
        <v/>
      </c>
      <c r="I12" s="7"/>
      <c r="J12" s="4"/>
      <c r="K12" s="24" t="str">
        <f>IF(OR(ISNUMBER(E12),ISNUMBER(F12)),IF(D12="Yes",HeatedRoofMin,Results!$R$20),"")</f>
        <v/>
      </c>
      <c r="L12" s="24" t="str">
        <f t="shared" si="2"/>
        <v/>
      </c>
      <c r="M12" s="24"/>
      <c r="N12" s="19"/>
      <c r="O12" s="11" t="s">
        <v>52</v>
      </c>
      <c r="P12" s="78" t="str">
        <f>Results!F12</f>
        <v xml:space="preserve">Auckland    </v>
      </c>
      <c r="Q12" s="12" t="s">
        <v>93</v>
      </c>
      <c r="R12" s="39">
        <f>Results!K12</f>
        <v>1</v>
      </c>
      <c r="S12" s="7"/>
      <c r="T12" s="72"/>
      <c r="U12" s="72"/>
      <c r="V12" s="72"/>
      <c r="W12" s="72"/>
      <c r="X12" s="72"/>
      <c r="Y12" s="72"/>
      <c r="Z12" s="72"/>
      <c r="AA12" s="26" t="str">
        <f t="shared" si="3"/>
        <v>No</v>
      </c>
      <c r="AB12" s="139" t="str">
        <f t="shared" si="4"/>
        <v/>
      </c>
      <c r="AC12" s="139" t="str">
        <f t="shared" si="5"/>
        <v/>
      </c>
      <c r="AD12" s="72"/>
      <c r="AE12" s="72"/>
      <c r="AF12" s="72"/>
      <c r="AG12" s="72"/>
      <c r="AH12" s="72"/>
      <c r="AI12" s="72"/>
      <c r="AJ12" s="72"/>
      <c r="AK12" s="41"/>
    </row>
    <row r="13" spans="1:37" ht="15" customHeight="1" x14ac:dyDescent="0.25">
      <c r="A13" s="4"/>
      <c r="B13" s="21">
        <f t="shared" si="1"/>
        <v>4</v>
      </c>
      <c r="C13" s="57"/>
      <c r="D13" s="64" t="s">
        <v>177</v>
      </c>
      <c r="E13" s="55"/>
      <c r="F13" s="55"/>
      <c r="G13" s="138" t="str">
        <f>IF(COUNT(E13:$E$59)=0,"end",IF(NOT(AND(ISNUMBER(E13),ISNUMBER(F13))),"",IF(F13&lt;0.01,"",ROUND(E13,2)/ROUNDDOWN(F13,2))))</f>
        <v>end</v>
      </c>
      <c r="H13" s="18" t="str">
        <f t="shared" si="6"/>
        <v/>
      </c>
      <c r="I13" s="7"/>
      <c r="J13" s="4"/>
      <c r="K13" s="24" t="str">
        <f>IF(OR(ISNUMBER(E13),ISNUMBER(F13)),IF(D13="Yes",HeatedRoofMin,Results!$R$20),"")</f>
        <v/>
      </c>
      <c r="L13" s="24" t="str">
        <f t="shared" si="2"/>
        <v/>
      </c>
      <c r="M13" s="24"/>
      <c r="N13" s="19"/>
      <c r="O13" s="11"/>
      <c r="P13" s="7"/>
      <c r="Q13" s="7"/>
      <c r="R13" s="8"/>
      <c r="S13" s="7"/>
      <c r="T13" s="72"/>
      <c r="U13" s="72"/>
      <c r="V13" s="72"/>
      <c r="W13" s="72"/>
      <c r="X13" s="72"/>
      <c r="Y13" s="72"/>
      <c r="Z13" s="72"/>
      <c r="AA13" s="26" t="str">
        <f t="shared" si="3"/>
        <v>No</v>
      </c>
      <c r="AB13" s="139" t="str">
        <f t="shared" si="4"/>
        <v/>
      </c>
      <c r="AC13" s="139" t="str">
        <f t="shared" si="5"/>
        <v/>
      </c>
      <c r="AD13" s="72"/>
      <c r="AE13" s="72"/>
      <c r="AF13" s="72"/>
      <c r="AG13" s="72"/>
      <c r="AH13" s="72"/>
      <c r="AI13" s="72"/>
      <c r="AJ13" s="72"/>
      <c r="AK13" s="41"/>
    </row>
    <row r="14" spans="1:37" ht="15" customHeight="1" x14ac:dyDescent="0.25">
      <c r="A14" s="4"/>
      <c r="B14" s="21">
        <f t="shared" si="1"/>
        <v>5</v>
      </c>
      <c r="C14" s="57"/>
      <c r="D14" s="64" t="s">
        <v>177</v>
      </c>
      <c r="E14" s="55"/>
      <c r="F14" s="55"/>
      <c r="G14" s="138" t="str">
        <f>IF(COUNT(E14:$E$59)=0,"end",IF(NOT(AND(ISNUMBER(E14),ISNUMBER(F14))),"",IF(F14&lt;0.01,"",ROUND(E14,2)/ROUNDDOWN(F14,2))))</f>
        <v>end</v>
      </c>
      <c r="H14" s="18" t="str">
        <f t="shared" si="6"/>
        <v/>
      </c>
      <c r="I14" s="7"/>
      <c r="J14" s="4"/>
      <c r="K14" s="24" t="str">
        <f>IF(OR(ISNUMBER(E14),ISNUMBER(F14)),IF(D14="Yes",HeatedRoofMin,Results!$R$20),"")</f>
        <v/>
      </c>
      <c r="L14" s="24" t="str">
        <f t="shared" si="2"/>
        <v/>
      </c>
      <c r="M14" s="24"/>
      <c r="N14" s="19"/>
      <c r="O14" s="28"/>
      <c r="P14" s="28"/>
      <c r="Q14" s="29" t="s">
        <v>90</v>
      </c>
      <c r="R14" s="30" t="s">
        <v>91</v>
      </c>
      <c r="S14" s="7"/>
      <c r="T14" s="72"/>
      <c r="U14" s="72"/>
      <c r="V14" s="72"/>
      <c r="W14" s="90"/>
      <c r="X14" s="90"/>
      <c r="Y14" s="72"/>
      <c r="Z14" s="72"/>
      <c r="AA14" s="26" t="str">
        <f t="shared" si="3"/>
        <v>No</v>
      </c>
      <c r="AB14" s="139" t="str">
        <f t="shared" si="4"/>
        <v/>
      </c>
      <c r="AC14" s="139" t="str">
        <f t="shared" si="5"/>
        <v/>
      </c>
      <c r="AD14" s="72"/>
      <c r="AE14" s="72"/>
      <c r="AF14" s="72"/>
      <c r="AG14" s="72"/>
      <c r="AH14" s="72"/>
      <c r="AI14" s="72"/>
      <c r="AJ14" s="72"/>
      <c r="AK14" s="41"/>
    </row>
    <row r="15" spans="1:37" ht="15" customHeight="1" x14ac:dyDescent="0.25">
      <c r="A15" s="4"/>
      <c r="B15" s="21">
        <f t="shared" si="1"/>
        <v>6</v>
      </c>
      <c r="C15" s="57"/>
      <c r="D15" s="64" t="s">
        <v>177</v>
      </c>
      <c r="E15" s="55"/>
      <c r="F15" s="56"/>
      <c r="G15" s="138" t="str">
        <f>IF(COUNT(E15:$E$59)=0,"end",IF(NOT(AND(ISNUMBER(E15),ISNUMBER(F15))),"",IF(F15&lt;0.01,"",ROUND(E15,2)/ROUNDDOWN(F15,2))))</f>
        <v>end</v>
      </c>
      <c r="H15" s="18" t="str">
        <f t="shared" si="6"/>
        <v/>
      </c>
      <c r="I15" s="7"/>
      <c r="J15" s="4"/>
      <c r="K15" s="24" t="str">
        <f>IF(OR(ISNUMBER(E15),ISNUMBER(F15)),IF(D15="Yes",HeatedRoofMin,Results!$R$20),"")</f>
        <v/>
      </c>
      <c r="L15" s="24" t="str">
        <f t="shared" si="2"/>
        <v/>
      </c>
      <c r="M15" s="24"/>
      <c r="N15" s="19"/>
      <c r="O15" s="28"/>
      <c r="P15" s="79" t="s">
        <v>115</v>
      </c>
      <c r="Q15" s="110" t="s">
        <v>92</v>
      </c>
      <c r="R15" s="111" t="s">
        <v>92</v>
      </c>
      <c r="S15" s="7"/>
      <c r="T15" s="72"/>
      <c r="U15" s="72"/>
      <c r="V15" s="75"/>
      <c r="W15" s="148"/>
      <c r="X15" s="149"/>
      <c r="Y15" s="72"/>
      <c r="Z15" s="72"/>
      <c r="AA15" s="26" t="str">
        <f t="shared" si="3"/>
        <v>No</v>
      </c>
      <c r="AB15" s="139" t="str">
        <f t="shared" si="4"/>
        <v/>
      </c>
      <c r="AC15" s="139" t="str">
        <f t="shared" si="5"/>
        <v/>
      </c>
      <c r="AD15" s="72"/>
      <c r="AE15" s="72"/>
      <c r="AF15" s="72"/>
      <c r="AG15" s="72"/>
      <c r="AH15" s="72"/>
      <c r="AI15" s="72"/>
      <c r="AJ15" s="72"/>
      <c r="AK15" s="41"/>
    </row>
    <row r="16" spans="1:37" ht="15" customHeight="1" x14ac:dyDescent="0.25">
      <c r="A16" s="4"/>
      <c r="B16" s="21">
        <f t="shared" si="1"/>
        <v>7</v>
      </c>
      <c r="C16" s="57"/>
      <c r="D16" s="64" t="s">
        <v>177</v>
      </c>
      <c r="E16" s="55"/>
      <c r="F16" s="55"/>
      <c r="G16" s="138" t="str">
        <f>IF(COUNT(E16:$E$59)=0,"end",IF(NOT(AND(ISNUMBER(E16),ISNUMBER(F16))),"",IF(F16&lt;0.01,"",ROUND(E16,2)/ROUNDDOWN(F16,2))))</f>
        <v>end</v>
      </c>
      <c r="H16" s="18" t="str">
        <f t="shared" si="6"/>
        <v/>
      </c>
      <c r="I16" s="7"/>
      <c r="J16" s="4"/>
      <c r="K16" s="24" t="str">
        <f>IF(OR(ISNUMBER(E16),ISNUMBER(F16)),IF(D16="Yes",HeatedRoofMin,Results!$R$20),"")</f>
        <v/>
      </c>
      <c r="L16" s="24" t="str">
        <f t="shared" si="2"/>
        <v/>
      </c>
      <c r="M16" s="24"/>
      <c r="N16" s="19"/>
      <c r="O16" s="31" t="s">
        <v>80</v>
      </c>
      <c r="P16" s="36" t="s">
        <v>175</v>
      </c>
      <c r="Q16" s="36" t="s">
        <v>117</v>
      </c>
      <c r="R16" s="36" t="s">
        <v>117</v>
      </c>
      <c r="S16" s="7"/>
      <c r="T16" s="72"/>
      <c r="U16" s="72"/>
      <c r="V16" s="75"/>
      <c r="W16" s="148"/>
      <c r="X16" s="149"/>
      <c r="Y16" s="72"/>
      <c r="Z16" s="72"/>
      <c r="AA16" s="26" t="str">
        <f t="shared" si="3"/>
        <v>No</v>
      </c>
      <c r="AB16" s="139" t="str">
        <f t="shared" si="4"/>
        <v/>
      </c>
      <c r="AC16" s="139" t="str">
        <f t="shared" si="5"/>
        <v/>
      </c>
      <c r="AD16" s="72"/>
      <c r="AE16" s="72"/>
      <c r="AF16" s="72"/>
      <c r="AG16" s="72"/>
      <c r="AH16" s="72"/>
      <c r="AI16" s="72"/>
      <c r="AJ16" s="72"/>
      <c r="AK16" s="41"/>
    </row>
    <row r="17" spans="1:37" ht="15" customHeight="1" x14ac:dyDescent="0.25">
      <c r="A17" s="4"/>
      <c r="B17" s="21">
        <f t="shared" si="1"/>
        <v>8</v>
      </c>
      <c r="C17" s="57"/>
      <c r="D17" s="64" t="s">
        <v>177</v>
      </c>
      <c r="E17" s="55"/>
      <c r="F17" s="56"/>
      <c r="G17" s="138" t="str">
        <f>IF(COUNT(E17:$E$59)=0,"end",IF(NOT(AND(ISNUMBER(E17),ISNUMBER(F17))),"",IF(F17&lt;0.01,"",ROUND(E17,2)/ROUNDDOWN(F17,2))))</f>
        <v>end</v>
      </c>
      <c r="H17" s="18" t="str">
        <f t="shared" si="6"/>
        <v/>
      </c>
      <c r="I17" s="7"/>
      <c r="J17" s="4"/>
      <c r="K17" s="24" t="str">
        <f>IF(OR(ISNUMBER(E17),ISNUMBER(F17)),IF(D17="Yes",HeatedRoofMin,Results!$R$20),"")</f>
        <v/>
      </c>
      <c r="L17" s="24" t="str">
        <f t="shared" si="2"/>
        <v/>
      </c>
      <c r="M17" s="24"/>
      <c r="N17" s="19"/>
      <c r="O17" s="44" t="s">
        <v>229</v>
      </c>
      <c r="P17" s="45">
        <f>SlabFloorArea</f>
        <v>0</v>
      </c>
      <c r="Q17" s="102">
        <f>Results!J18</f>
        <v>0</v>
      </c>
      <c r="R17" s="103">
        <f>Results!J30</f>
        <v>0</v>
      </c>
      <c r="S17" s="7"/>
      <c r="T17" s="72"/>
      <c r="U17" s="72"/>
      <c r="V17" s="75"/>
      <c r="W17" s="148"/>
      <c r="X17" s="149"/>
      <c r="Y17" s="72"/>
      <c r="Z17" s="72"/>
      <c r="AA17" s="26" t="str">
        <f t="shared" si="3"/>
        <v>No</v>
      </c>
      <c r="AB17" s="139" t="str">
        <f t="shared" si="4"/>
        <v/>
      </c>
      <c r="AC17" s="139" t="str">
        <f t="shared" si="5"/>
        <v/>
      </c>
      <c r="AD17" s="72"/>
      <c r="AE17" s="72"/>
      <c r="AF17" s="72"/>
      <c r="AG17" s="72"/>
      <c r="AH17" s="72"/>
      <c r="AI17" s="72"/>
      <c r="AJ17" s="72"/>
      <c r="AK17" s="41"/>
    </row>
    <row r="18" spans="1:37" ht="15" customHeight="1" x14ac:dyDescent="0.25">
      <c r="A18" s="4"/>
      <c r="B18" s="21">
        <f t="shared" si="1"/>
        <v>9</v>
      </c>
      <c r="C18" s="57"/>
      <c r="D18" s="64" t="s">
        <v>177</v>
      </c>
      <c r="E18" s="55"/>
      <c r="F18" s="56"/>
      <c r="G18" s="138" t="str">
        <f>IF(COUNT(E18:$E$59)=0,"end",IF(NOT(AND(ISNUMBER(E18),ISNUMBER(F18))),"",IF(F18&lt;0.01,"",ROUND(E18,2)/ROUNDDOWN(F18,2))))</f>
        <v>end</v>
      </c>
      <c r="H18" s="18" t="str">
        <f t="shared" si="6"/>
        <v/>
      </c>
      <c r="I18" s="7"/>
      <c r="J18" s="4"/>
      <c r="K18" s="24" t="str">
        <f>IF(OR(ISNUMBER(E18),ISNUMBER(F18)),IF(D18="Yes",HeatedRoofMin,Results!$R$20),"")</f>
        <v/>
      </c>
      <c r="L18" s="24" t="str">
        <f t="shared" si="2"/>
        <v/>
      </c>
      <c r="M18" s="24"/>
      <c r="N18" s="19"/>
      <c r="O18" s="48" t="s">
        <v>230</v>
      </c>
      <c r="P18" s="49">
        <f>OtherFloorArea</f>
        <v>0</v>
      </c>
      <c r="Q18" s="34">
        <f>Results!J19</f>
        <v>0</v>
      </c>
      <c r="R18" s="109">
        <f>Results!J31</f>
        <v>0</v>
      </c>
      <c r="S18" s="7"/>
      <c r="T18" s="72"/>
      <c r="U18" s="72"/>
      <c r="V18" s="72"/>
      <c r="W18" s="149"/>
      <c r="X18" s="149"/>
      <c r="Y18" s="72"/>
      <c r="Z18" s="72"/>
      <c r="AA18" s="26" t="str">
        <f t="shared" si="3"/>
        <v>No</v>
      </c>
      <c r="AB18" s="139" t="str">
        <f t="shared" si="4"/>
        <v/>
      </c>
      <c r="AC18" s="139" t="str">
        <f t="shared" si="5"/>
        <v/>
      </c>
      <c r="AD18" s="72"/>
      <c r="AE18" s="72"/>
      <c r="AF18" s="72"/>
      <c r="AG18" s="72"/>
      <c r="AH18" s="72"/>
      <c r="AI18" s="72"/>
      <c r="AJ18" s="72"/>
      <c r="AK18" s="41"/>
    </row>
    <row r="19" spans="1:37" ht="15" customHeight="1" x14ac:dyDescent="0.25">
      <c r="A19" s="4"/>
      <c r="B19" s="21">
        <f t="shared" si="1"/>
        <v>10</v>
      </c>
      <c r="C19" s="57"/>
      <c r="D19" s="64" t="s">
        <v>177</v>
      </c>
      <c r="E19" s="55"/>
      <c r="F19" s="56"/>
      <c r="G19" s="138" t="str">
        <f>IF(COUNT(E19:$E$59)=0,"end",IF(NOT(AND(ISNUMBER(E19),ISNUMBER(F19))),"",IF(F19&lt;0.01,"",ROUND(E19,2)/ROUNDDOWN(F19,2))))</f>
        <v>end</v>
      </c>
      <c r="H19" s="18" t="str">
        <f t="shared" si="6"/>
        <v/>
      </c>
      <c r="I19" s="7"/>
      <c r="J19" s="4"/>
      <c r="K19" s="24" t="str">
        <f>IF(OR(ISNUMBER(E19),ISNUMBER(F19)),IF(D19="Yes",HeatedRoofMin,Results!$R$20),"")</f>
        <v/>
      </c>
      <c r="L19" s="24" t="str">
        <f t="shared" si="2"/>
        <v/>
      </c>
      <c r="M19" s="24"/>
      <c r="N19" s="19"/>
      <c r="O19" s="108" t="s">
        <v>0</v>
      </c>
      <c r="P19" s="104">
        <f>RoofArea</f>
        <v>0</v>
      </c>
      <c r="Q19" s="105">
        <f>Results!J20</f>
        <v>0</v>
      </c>
      <c r="R19" s="70">
        <f>Results!J32</f>
        <v>0</v>
      </c>
      <c r="S19" s="7"/>
      <c r="T19" s="72"/>
      <c r="U19" s="72"/>
      <c r="V19" s="72"/>
      <c r="W19" s="148"/>
      <c r="X19" s="149"/>
      <c r="Y19" s="72"/>
      <c r="Z19" s="72"/>
      <c r="AA19" s="26" t="str">
        <f t="shared" si="3"/>
        <v>No</v>
      </c>
      <c r="AB19" s="139" t="str">
        <f t="shared" si="4"/>
        <v/>
      </c>
      <c r="AC19" s="139" t="str">
        <f t="shared" si="5"/>
        <v/>
      </c>
      <c r="AD19" s="75"/>
      <c r="AE19" s="75"/>
      <c r="AF19" s="75"/>
      <c r="AG19" s="75"/>
      <c r="AH19" s="75"/>
      <c r="AI19" s="72"/>
      <c r="AJ19" s="72"/>
      <c r="AK19" s="41"/>
    </row>
    <row r="20" spans="1:37" ht="15" customHeight="1" x14ac:dyDescent="0.25">
      <c r="A20" s="4"/>
      <c r="B20" s="21">
        <f t="shared" si="1"/>
        <v>11</v>
      </c>
      <c r="C20" s="57"/>
      <c r="D20" s="64" t="s">
        <v>177</v>
      </c>
      <c r="E20" s="55"/>
      <c r="F20" s="55"/>
      <c r="G20" s="138" t="str">
        <f>IF(COUNT(E20:$E$59)=0,"end",IF(NOT(AND(ISNUMBER(E20),ISNUMBER(F20))),"",IF(F20&lt;0.01,"",ROUND(E20,2)/ROUNDDOWN(F20,2))))</f>
        <v>end</v>
      </c>
      <c r="H20" s="18" t="str">
        <f t="shared" si="6"/>
        <v/>
      </c>
      <c r="I20" s="7"/>
      <c r="J20" s="4"/>
      <c r="K20" s="24" t="str">
        <f>IF(OR(ISNUMBER(E20),ISNUMBER(F20)),IF(D20="Yes",HeatedRoofMin,Results!$R$20),"")</f>
        <v/>
      </c>
      <c r="L20" s="24" t="str">
        <f t="shared" si="2"/>
        <v/>
      </c>
      <c r="M20" s="24"/>
      <c r="N20" s="19"/>
      <c r="O20" s="48" t="s">
        <v>1</v>
      </c>
      <c r="P20" s="49">
        <f>SkylightArea</f>
        <v>0</v>
      </c>
      <c r="Q20" s="34">
        <f>Results!J21</f>
        <v>0</v>
      </c>
      <c r="R20" s="109"/>
      <c r="S20" s="7"/>
      <c r="T20" s="72"/>
      <c r="U20" s="72"/>
      <c r="V20" s="72"/>
      <c r="W20" s="149"/>
      <c r="X20" s="149"/>
      <c r="Y20" s="72"/>
      <c r="Z20" s="72"/>
      <c r="AA20" s="26" t="str">
        <f t="shared" si="3"/>
        <v>No</v>
      </c>
      <c r="AB20" s="139" t="str">
        <f t="shared" si="4"/>
        <v/>
      </c>
      <c r="AC20" s="139" t="str">
        <f t="shared" si="5"/>
        <v/>
      </c>
      <c r="AD20" s="72"/>
      <c r="AE20" s="72"/>
      <c r="AF20" s="72"/>
      <c r="AG20" s="76"/>
      <c r="AH20" s="76"/>
      <c r="AI20" s="72"/>
      <c r="AJ20" s="72"/>
      <c r="AK20" s="41"/>
    </row>
    <row r="21" spans="1:37" ht="15" customHeight="1" x14ac:dyDescent="0.25">
      <c r="A21" s="4"/>
      <c r="B21" s="21">
        <f t="shared" si="1"/>
        <v>12</v>
      </c>
      <c r="C21" s="57"/>
      <c r="D21" s="64" t="s">
        <v>177</v>
      </c>
      <c r="E21" s="55"/>
      <c r="F21" s="56"/>
      <c r="G21" s="138" t="str">
        <f>IF(COUNT(E21:$E$59)=0,"end",IF(NOT(AND(ISNUMBER(E21),ISNUMBER(F21))),"",IF(F21&lt;0.01,"",ROUND(E21,2)/ROUNDDOWN(F21,2))))</f>
        <v>end</v>
      </c>
      <c r="H21" s="18" t="str">
        <f t="shared" si="6"/>
        <v/>
      </c>
      <c r="I21" s="7"/>
      <c r="J21" s="4"/>
      <c r="K21" s="24" t="str">
        <f>IF(OR(ISNUMBER(E21),ISNUMBER(F21)),IF(D21="Yes",HeatedRoofMin,Results!$R$20),"")</f>
        <v/>
      </c>
      <c r="L21" s="24" t="str">
        <f t="shared" si="2"/>
        <v/>
      </c>
      <c r="M21" s="24"/>
      <c r="N21" s="19"/>
      <c r="O21" s="48" t="s">
        <v>2</v>
      </c>
      <c r="P21" s="49">
        <f>WallArea</f>
        <v>0</v>
      </c>
      <c r="Q21" s="34">
        <f>Results!J22</f>
        <v>0</v>
      </c>
      <c r="R21" s="109">
        <f>Results!J33</f>
        <v>0</v>
      </c>
      <c r="S21" s="7"/>
      <c r="T21" s="72"/>
      <c r="U21" s="72"/>
      <c r="V21" s="72"/>
      <c r="W21" s="149"/>
      <c r="X21" s="149"/>
      <c r="Y21" s="72"/>
      <c r="Z21" s="72"/>
      <c r="AA21" s="26" t="str">
        <f t="shared" si="3"/>
        <v>No</v>
      </c>
      <c r="AB21" s="139" t="str">
        <f t="shared" si="4"/>
        <v/>
      </c>
      <c r="AC21" s="139" t="str">
        <f t="shared" si="5"/>
        <v/>
      </c>
      <c r="AD21" s="72"/>
      <c r="AE21" s="72"/>
      <c r="AF21" s="72"/>
      <c r="AG21" s="76"/>
      <c r="AH21" s="76"/>
      <c r="AI21" s="72"/>
      <c r="AJ21" s="72"/>
      <c r="AK21" s="41"/>
    </row>
    <row r="22" spans="1:37" ht="15" customHeight="1" x14ac:dyDescent="0.25">
      <c r="A22" s="4"/>
      <c r="B22" s="21">
        <f t="shared" si="1"/>
        <v>13</v>
      </c>
      <c r="C22" s="57"/>
      <c r="D22" s="64" t="s">
        <v>177</v>
      </c>
      <c r="E22" s="55"/>
      <c r="F22" s="56"/>
      <c r="G22" s="138" t="str">
        <f>IF(COUNT(E22:$E$59)=0,"end",IF(NOT(AND(ISNUMBER(E22),ISNUMBER(F22))),"",IF(F22&lt;0.01,"",ROUND(E22,2)/ROUNDDOWN(F22,2))))</f>
        <v>end</v>
      </c>
      <c r="H22" s="18" t="str">
        <f t="shared" si="6"/>
        <v/>
      </c>
      <c r="I22" s="7"/>
      <c r="J22" s="4"/>
      <c r="K22" s="24" t="str">
        <f>IF(OR(ISNUMBER(E22),ISNUMBER(F22)),IF(D22="Yes",HeatedRoofMin,Results!$R$20),"")</f>
        <v/>
      </c>
      <c r="L22" s="24" t="str">
        <f t="shared" si="2"/>
        <v/>
      </c>
      <c r="M22" s="24"/>
      <c r="N22" s="13"/>
      <c r="O22" s="48" t="s">
        <v>216</v>
      </c>
      <c r="P22" s="49">
        <f>GlazingArea</f>
        <v>0</v>
      </c>
      <c r="Q22" s="34">
        <f>Results!J23</f>
        <v>0</v>
      </c>
      <c r="R22" s="109">
        <f>Results!J34</f>
        <v>0</v>
      </c>
      <c r="S22" s="7"/>
      <c r="T22" s="72"/>
      <c r="U22" s="72"/>
      <c r="V22" s="72"/>
      <c r="W22" s="75"/>
      <c r="X22" s="76"/>
      <c r="Y22" s="72"/>
      <c r="Z22" s="72"/>
      <c r="AA22" s="26" t="str">
        <f t="shared" si="3"/>
        <v>No</v>
      </c>
      <c r="AB22" s="139" t="str">
        <f t="shared" si="4"/>
        <v/>
      </c>
      <c r="AC22" s="139" t="str">
        <f t="shared" si="5"/>
        <v/>
      </c>
      <c r="AD22" s="72"/>
      <c r="AE22" s="72"/>
      <c r="AF22" s="72"/>
      <c r="AG22" s="76"/>
      <c r="AH22" s="76"/>
      <c r="AI22" s="72"/>
      <c r="AJ22" s="72"/>
      <c r="AK22" s="41"/>
    </row>
    <row r="23" spans="1:37" ht="15" customHeight="1" x14ac:dyDescent="0.25">
      <c r="A23" s="4"/>
      <c r="B23" s="21">
        <f t="shared" si="1"/>
        <v>14</v>
      </c>
      <c r="C23" s="57"/>
      <c r="D23" s="64" t="s">
        <v>177</v>
      </c>
      <c r="E23" s="55"/>
      <c r="F23" s="55"/>
      <c r="G23" s="138" t="str">
        <f>IF(COUNT(E23:$E$59)=0,"end",IF(NOT(AND(ISNUMBER(E23),ISNUMBER(F23))),"",IF(F23&lt;0.01,"",ROUND(E23,2)/ROUNDDOWN(F23,2))))</f>
        <v>end</v>
      </c>
      <c r="H23" s="18" t="str">
        <f t="shared" si="6"/>
        <v/>
      </c>
      <c r="I23" s="7"/>
      <c r="J23" s="4"/>
      <c r="K23" s="24" t="str">
        <f>IF(OR(ISNUMBER(E23),ISNUMBER(F23)),IF(D23="Yes",HeatedRoofMin,Results!$R$20),"")</f>
        <v/>
      </c>
      <c r="L23" s="24" t="str">
        <f t="shared" si="2"/>
        <v/>
      </c>
      <c r="M23" s="24"/>
      <c r="N23" s="13"/>
      <c r="O23" s="52" t="s">
        <v>217</v>
      </c>
      <c r="P23" s="53">
        <f>DoorArea</f>
        <v>0</v>
      </c>
      <c r="Q23" s="34">
        <f>Results!J24</f>
        <v>0</v>
      </c>
      <c r="R23" s="109"/>
      <c r="S23" s="7"/>
      <c r="T23" s="72"/>
      <c r="U23" s="72"/>
      <c r="V23" s="72"/>
      <c r="W23" s="72"/>
      <c r="X23" s="72"/>
      <c r="Y23" s="72"/>
      <c r="Z23" s="72"/>
      <c r="AA23" s="26" t="str">
        <f t="shared" si="3"/>
        <v>No</v>
      </c>
      <c r="AB23" s="139" t="str">
        <f t="shared" si="4"/>
        <v/>
      </c>
      <c r="AC23" s="139" t="str">
        <f t="shared" si="5"/>
        <v/>
      </c>
      <c r="AD23" s="72"/>
      <c r="AE23" s="72"/>
      <c r="AF23" s="72"/>
      <c r="AG23" s="72"/>
      <c r="AH23" s="72"/>
      <c r="AI23" s="72"/>
      <c r="AJ23" s="72"/>
      <c r="AK23" s="41"/>
    </row>
    <row r="24" spans="1:37" ht="15" customHeight="1" x14ac:dyDescent="0.25">
      <c r="A24" s="4"/>
      <c r="B24" s="21">
        <f t="shared" si="1"/>
        <v>15</v>
      </c>
      <c r="C24" s="57"/>
      <c r="D24" s="64" t="s">
        <v>177</v>
      </c>
      <c r="E24" s="55"/>
      <c r="F24" s="55"/>
      <c r="G24" s="138" t="str">
        <f>IF(COUNT(E24:$E$59)=0,"end",IF(NOT(AND(ISNUMBER(E24),ISNUMBER(F24))),"",IF(F24&lt;0.01,"",ROUND(E24,2)/ROUNDDOWN(F24,2))))</f>
        <v>end</v>
      </c>
      <c r="H24" s="18" t="str">
        <f t="shared" si="6"/>
        <v/>
      </c>
      <c r="I24" s="7"/>
      <c r="J24" s="4"/>
      <c r="K24" s="24" t="str">
        <f>IF(OR(ISNUMBER(E24),ISNUMBER(F24)),IF(D24="Yes",HeatedRoofMin,Results!$R$20),"")</f>
        <v/>
      </c>
      <c r="L24" s="24" t="str">
        <f t="shared" si="2"/>
        <v/>
      </c>
      <c r="M24" s="24"/>
      <c r="N24" s="19"/>
      <c r="O24" s="28"/>
      <c r="P24" s="28"/>
      <c r="Q24" s="34"/>
      <c r="R24" s="69"/>
      <c r="S24" s="7"/>
      <c r="T24" s="72"/>
      <c r="U24" s="72"/>
      <c r="V24" s="75"/>
      <c r="W24" s="72"/>
      <c r="X24" s="72"/>
      <c r="Y24" s="72"/>
      <c r="Z24" s="72"/>
      <c r="AA24" s="26" t="str">
        <f t="shared" si="3"/>
        <v>No</v>
      </c>
      <c r="AB24" s="139" t="str">
        <f t="shared" si="4"/>
        <v/>
      </c>
      <c r="AC24" s="139" t="str">
        <f t="shared" si="5"/>
        <v/>
      </c>
      <c r="AD24" s="72"/>
      <c r="AE24" s="72"/>
      <c r="AF24" s="72"/>
      <c r="AG24" s="72"/>
      <c r="AH24" s="72"/>
      <c r="AI24" s="72"/>
      <c r="AJ24" s="72"/>
      <c r="AK24" s="41"/>
    </row>
    <row r="25" spans="1:37" ht="15" customHeight="1" x14ac:dyDescent="0.25">
      <c r="A25" s="4"/>
      <c r="B25" s="21">
        <f t="shared" si="1"/>
        <v>16</v>
      </c>
      <c r="C25" s="57"/>
      <c r="D25" s="64" t="s">
        <v>177</v>
      </c>
      <c r="E25" s="55"/>
      <c r="F25" s="55"/>
      <c r="G25" s="138" t="str">
        <f>IF(COUNT(E25:$E$59)=0,"end",IF(NOT(AND(ISNUMBER(E25),ISNUMBER(F25))),"",IF(F25&lt;0.01,"",ROUND(E25,2)/ROUNDDOWN(F25,2))))</f>
        <v>end</v>
      </c>
      <c r="H25" s="18" t="str">
        <f t="shared" si="6"/>
        <v/>
      </c>
      <c r="I25" s="7"/>
      <c r="J25" s="4"/>
      <c r="K25" s="24" t="str">
        <f>IF(OR(ISNUMBER(E25),ISNUMBER(F25)),IF(D25="Yes",HeatedRoofMin,Results!$R$20),"")</f>
        <v/>
      </c>
      <c r="L25" s="24" t="str">
        <f t="shared" si="2"/>
        <v/>
      </c>
      <c r="M25" s="24"/>
      <c r="N25" s="19"/>
      <c r="O25" s="35"/>
      <c r="P25" s="36" t="s">
        <v>78</v>
      </c>
      <c r="Q25" s="37">
        <f>Results!K25</f>
        <v>0</v>
      </c>
      <c r="R25" s="38">
        <f>Results!K35</f>
        <v>0</v>
      </c>
      <c r="S25" s="7"/>
      <c r="T25" s="72"/>
      <c r="U25" s="72"/>
      <c r="V25" s="72"/>
      <c r="W25" s="72"/>
      <c r="X25" s="72"/>
      <c r="Y25" s="72"/>
      <c r="Z25" s="72"/>
      <c r="AA25" s="26" t="str">
        <f t="shared" si="3"/>
        <v>No</v>
      </c>
      <c r="AB25" s="139" t="str">
        <f t="shared" si="4"/>
        <v/>
      </c>
      <c r="AC25" s="139" t="str">
        <f t="shared" si="5"/>
        <v/>
      </c>
      <c r="AD25" s="72"/>
      <c r="AE25" s="72"/>
      <c r="AF25" s="72"/>
      <c r="AG25" s="72"/>
      <c r="AH25" s="72"/>
      <c r="AI25" s="72"/>
      <c r="AJ25" s="72"/>
      <c r="AK25" s="41"/>
    </row>
    <row r="26" spans="1:37" ht="15" customHeight="1" x14ac:dyDescent="0.25">
      <c r="A26" s="4"/>
      <c r="B26" s="21">
        <f t="shared" si="1"/>
        <v>17</v>
      </c>
      <c r="C26" s="57"/>
      <c r="D26" s="64" t="s">
        <v>177</v>
      </c>
      <c r="E26" s="55"/>
      <c r="F26" s="55"/>
      <c r="G26" s="138" t="str">
        <f>IF(COUNT(E26:$E$59)=0,"end",IF(NOT(AND(ISNUMBER(E26),ISNUMBER(F26))),"",IF(F26&lt;0.01,"",ROUND(E26,2)/ROUNDDOWN(F26,2))))</f>
        <v>end</v>
      </c>
      <c r="H26" s="18" t="str">
        <f t="shared" si="6"/>
        <v/>
      </c>
      <c r="I26" s="7"/>
      <c r="J26" s="4"/>
      <c r="K26" s="24" t="str">
        <f>IF(OR(ISNUMBER(E26),ISNUMBER(F26)),IF(D26="Yes",HeatedRoofMin,Results!$R$20),"")</f>
        <v/>
      </c>
      <c r="L26" s="24" t="str">
        <f t="shared" si="2"/>
        <v/>
      </c>
      <c r="M26" s="24"/>
      <c r="N26" s="19"/>
      <c r="O26" s="7"/>
      <c r="P26" s="7"/>
      <c r="Q26" s="7"/>
      <c r="R26" s="8"/>
      <c r="S26" s="7"/>
      <c r="T26" s="72"/>
      <c r="U26" s="72"/>
      <c r="V26" s="72"/>
      <c r="W26" s="72"/>
      <c r="X26" s="72"/>
      <c r="Y26" s="72"/>
      <c r="Z26" s="72"/>
      <c r="AA26" s="26" t="str">
        <f t="shared" si="3"/>
        <v>No</v>
      </c>
      <c r="AB26" s="139" t="str">
        <f t="shared" si="4"/>
        <v/>
      </c>
      <c r="AC26" s="139" t="str">
        <f t="shared" si="5"/>
        <v/>
      </c>
      <c r="AD26" s="72"/>
      <c r="AE26" s="72"/>
      <c r="AF26" s="72"/>
      <c r="AG26" s="72"/>
      <c r="AH26" s="72"/>
      <c r="AI26" s="72"/>
      <c r="AJ26" s="72"/>
      <c r="AK26" s="41"/>
    </row>
    <row r="27" spans="1:37" ht="15" customHeight="1" x14ac:dyDescent="0.3">
      <c r="A27" s="4"/>
      <c r="B27" s="21">
        <f t="shared" si="1"/>
        <v>18</v>
      </c>
      <c r="C27" s="57"/>
      <c r="D27" s="64" t="s">
        <v>177</v>
      </c>
      <c r="E27" s="55"/>
      <c r="F27" s="55"/>
      <c r="G27" s="138" t="str">
        <f>IF(COUNT(E27:$E$59)=0,"end",IF(NOT(AND(ISNUMBER(E27),ISNUMBER(F27))),"",IF(F27&lt;0.01,"",ROUND(E27,2)/ROUNDDOWN(F27,2))))</f>
        <v>end</v>
      </c>
      <c r="H27" s="18" t="str">
        <f t="shared" si="6"/>
        <v/>
      </c>
      <c r="I27" s="7"/>
      <c r="J27" s="4"/>
      <c r="K27" s="24" t="str">
        <f>IF(OR(ISNUMBER(E27),ISNUMBER(F27)),IF(D27="Yes",HeatedRoofMin,Results!$R$20),"")</f>
        <v/>
      </c>
      <c r="L27" s="24" t="str">
        <f t="shared" si="2"/>
        <v/>
      </c>
      <c r="M27" s="24"/>
      <c r="N27" s="19"/>
      <c r="O27" s="17" t="str">
        <f>Results!E38</f>
        <v>Comparison of proposed building against the reference building</v>
      </c>
      <c r="P27" s="7"/>
      <c r="Q27" s="7"/>
      <c r="R27" s="3" t="str">
        <f>Results!K38</f>
        <v>PASS</v>
      </c>
      <c r="S27" s="7"/>
      <c r="T27" s="72"/>
      <c r="U27" s="72"/>
      <c r="V27" s="72"/>
      <c r="W27" s="72"/>
      <c r="X27" s="72"/>
      <c r="Y27" s="72"/>
      <c r="Z27" s="72"/>
      <c r="AA27" s="26" t="str">
        <f t="shared" si="3"/>
        <v>No</v>
      </c>
      <c r="AB27" s="139" t="str">
        <f t="shared" si="4"/>
        <v/>
      </c>
      <c r="AC27" s="139" t="str">
        <f t="shared" si="5"/>
        <v/>
      </c>
      <c r="AD27" s="72"/>
      <c r="AE27" s="72"/>
      <c r="AF27" s="72"/>
      <c r="AG27" s="72"/>
      <c r="AH27" s="72"/>
      <c r="AI27" s="72"/>
      <c r="AJ27" s="72"/>
    </row>
    <row r="28" spans="1:37" ht="15" customHeight="1" thickBot="1" x14ac:dyDescent="0.3">
      <c r="A28" s="4"/>
      <c r="B28" s="21">
        <f t="shared" si="1"/>
        <v>19</v>
      </c>
      <c r="C28" s="57"/>
      <c r="D28" s="64" t="s">
        <v>177</v>
      </c>
      <c r="E28" s="55"/>
      <c r="F28" s="55"/>
      <c r="G28" s="138" t="str">
        <f>IF(COUNT(E28:$E$59)=0,"end",IF(NOT(AND(ISNUMBER(E28),ISNUMBER(F28))),"",IF(F28&lt;0.01,"",ROUND(E28,2)/ROUNDDOWN(F28,2))))</f>
        <v>end</v>
      </c>
      <c r="H28" s="18" t="str">
        <f t="shared" si="6"/>
        <v/>
      </c>
      <c r="I28" s="7"/>
      <c r="J28" s="4"/>
      <c r="K28" s="24" t="str">
        <f>IF(OR(ISNUMBER(E28),ISNUMBER(F28)),IF(D28="Yes",HeatedRoofMin,Results!$R$20),"")</f>
        <v/>
      </c>
      <c r="L28" s="24" t="str">
        <f t="shared" si="2"/>
        <v/>
      </c>
      <c r="M28" s="24"/>
      <c r="N28" s="19"/>
      <c r="O28" s="7"/>
      <c r="P28" s="7"/>
      <c r="Q28" s="7"/>
      <c r="R28" s="8"/>
      <c r="S28" s="7"/>
      <c r="T28" s="72"/>
      <c r="U28" s="72"/>
      <c r="V28" s="72"/>
      <c r="W28" s="72"/>
      <c r="X28" s="72"/>
      <c r="Y28" s="72"/>
      <c r="Z28" s="72"/>
      <c r="AA28" s="26" t="str">
        <f t="shared" si="3"/>
        <v>No</v>
      </c>
      <c r="AB28" s="139" t="str">
        <f t="shared" si="4"/>
        <v/>
      </c>
      <c r="AC28" s="139" t="str">
        <f t="shared" si="5"/>
        <v/>
      </c>
      <c r="AD28" s="72"/>
      <c r="AE28" s="72"/>
      <c r="AF28" s="72"/>
      <c r="AG28" s="72"/>
      <c r="AH28" s="72"/>
      <c r="AI28" s="72"/>
      <c r="AJ28" s="72"/>
    </row>
    <row r="29" spans="1:37" ht="15" customHeight="1" thickBot="1" x14ac:dyDescent="0.3">
      <c r="A29" s="4"/>
      <c r="B29" s="21">
        <f t="shared" si="1"/>
        <v>20</v>
      </c>
      <c r="C29" s="57"/>
      <c r="D29" s="64" t="s">
        <v>177</v>
      </c>
      <c r="E29" s="55"/>
      <c r="F29" s="55"/>
      <c r="G29" s="138" t="str">
        <f>IF(COUNT(E29:$E$59)=0,"end",IF(NOT(AND(ISNUMBER(E29),ISNUMBER(F29))),"",IF(F29&lt;0.01,"",ROUND(E29,2)/ROUNDDOWN(F29,2))))</f>
        <v>end</v>
      </c>
      <c r="H29" s="18" t="str">
        <f t="shared" si="6"/>
        <v/>
      </c>
      <c r="I29" s="7"/>
      <c r="J29" s="4"/>
      <c r="K29" s="24" t="str">
        <f>IF(OR(ISNUMBER(E29),ISNUMBER(F29)),IF(D29="Yes",HeatedRoofMin,Results!$R$20),"")</f>
        <v/>
      </c>
      <c r="L29" s="24" t="str">
        <f t="shared" si="2"/>
        <v/>
      </c>
      <c r="M29" s="24"/>
      <c r="N29" s="19"/>
      <c r="O29" s="7" t="s">
        <v>79</v>
      </c>
      <c r="P29" s="77">
        <f>Results!P12</f>
        <v>0</v>
      </c>
      <c r="Q29" s="7"/>
      <c r="R29" s="8"/>
      <c r="S29" s="7"/>
      <c r="T29" s="72"/>
      <c r="U29" s="72"/>
      <c r="V29" s="72"/>
      <c r="W29" s="72"/>
      <c r="X29" s="72"/>
      <c r="Y29" s="72"/>
      <c r="Z29" s="72"/>
      <c r="AA29" s="26" t="str">
        <f t="shared" si="3"/>
        <v>No</v>
      </c>
      <c r="AB29" s="139" t="str">
        <f t="shared" si="4"/>
        <v/>
      </c>
      <c r="AC29" s="139" t="str">
        <f t="shared" si="5"/>
        <v/>
      </c>
      <c r="AD29" s="72"/>
      <c r="AE29" s="72"/>
      <c r="AF29" s="72"/>
      <c r="AG29" s="72"/>
      <c r="AH29" s="72"/>
      <c r="AI29" s="72"/>
      <c r="AJ29" s="72"/>
    </row>
    <row r="30" spans="1:37" ht="15" customHeight="1" x14ac:dyDescent="0.25">
      <c r="A30" s="4"/>
      <c r="B30" s="21">
        <f t="shared" si="1"/>
        <v>21</v>
      </c>
      <c r="C30" s="57"/>
      <c r="D30" s="64" t="s">
        <v>177</v>
      </c>
      <c r="E30" s="55"/>
      <c r="F30" s="55"/>
      <c r="G30" s="138" t="str">
        <f>IF(COUNT(E30:$E$59)=0,"end",IF(NOT(AND(ISNUMBER(E30),ISNUMBER(F30))),"",IF(F30&lt;0.01,"",ROUND(E30,2)/ROUNDDOWN(F30,2))))</f>
        <v>end</v>
      </c>
      <c r="H30" s="18" t="str">
        <f t="shared" si="6"/>
        <v/>
      </c>
      <c r="I30" s="7"/>
      <c r="J30" s="4"/>
      <c r="K30" s="24" t="str">
        <f>IF(OR(ISNUMBER(E30),ISNUMBER(F30)),IF(D30="Yes",HeatedRoofMin,Results!$R$20),"")</f>
        <v/>
      </c>
      <c r="L30" s="24" t="str">
        <f t="shared" si="2"/>
        <v/>
      </c>
      <c r="M30" s="24"/>
      <c r="N30" s="19"/>
      <c r="O30" s="99"/>
      <c r="P30" s="99"/>
      <c r="Q30" s="100"/>
      <c r="R30" s="101"/>
      <c r="S30" s="7"/>
      <c r="T30" s="72"/>
      <c r="U30" s="72"/>
      <c r="V30" s="72"/>
      <c r="W30" s="72"/>
      <c r="X30" s="72"/>
      <c r="Y30" s="72"/>
      <c r="Z30" s="72"/>
      <c r="AA30" s="26" t="str">
        <f t="shared" si="3"/>
        <v>No</v>
      </c>
      <c r="AB30" s="139" t="str">
        <f t="shared" si="4"/>
        <v/>
      </c>
      <c r="AC30" s="139" t="str">
        <f t="shared" si="5"/>
        <v/>
      </c>
      <c r="AD30" s="72"/>
      <c r="AE30" s="72"/>
      <c r="AF30" s="72"/>
      <c r="AG30" s="72"/>
      <c r="AH30" s="72"/>
      <c r="AI30" s="72"/>
      <c r="AJ30" s="72"/>
    </row>
    <row r="31" spans="1:37" ht="15" customHeight="1" x14ac:dyDescent="0.25">
      <c r="A31" s="4"/>
      <c r="B31" s="21">
        <f t="shared" si="1"/>
        <v>22</v>
      </c>
      <c r="C31" s="57"/>
      <c r="D31" s="64" t="s">
        <v>177</v>
      </c>
      <c r="E31" s="55"/>
      <c r="F31" s="55"/>
      <c r="G31" s="138" t="str">
        <f>IF(COUNT(E31:$E$59)=0,"end",IF(NOT(AND(ISNUMBER(E31),ISNUMBER(F31))),"",IF(F31&lt;0.01,"",ROUND(E31,2)/ROUNDDOWN(F31,2))))</f>
        <v>end</v>
      </c>
      <c r="H31" s="18" t="str">
        <f t="shared" si="6"/>
        <v/>
      </c>
      <c r="I31" s="7"/>
      <c r="J31" s="4"/>
      <c r="K31" s="24" t="str">
        <f>IF(OR(ISNUMBER(E31),ISNUMBER(F31)),IF(D31="Yes",HeatedRoofMin,Results!$R$20),"")</f>
        <v/>
      </c>
      <c r="L31" s="24" t="str">
        <f t="shared" si="2"/>
        <v/>
      </c>
      <c r="M31" s="24"/>
      <c r="N31" s="152">
        <f>COUNTIF(H10:H59,"R-value too small")</f>
        <v>0</v>
      </c>
      <c r="O31" s="17" t="str">
        <f>IF(N31=0,"","There are some R-values that are too small on this page")</f>
        <v/>
      </c>
      <c r="P31" s="7"/>
      <c r="Q31" s="7"/>
      <c r="R31" s="8"/>
      <c r="S31" s="7"/>
      <c r="T31" s="72"/>
      <c r="U31" s="72"/>
      <c r="V31" s="72"/>
      <c r="W31" s="72"/>
      <c r="X31" s="72"/>
      <c r="Y31" s="72"/>
      <c r="Z31" s="72"/>
      <c r="AA31" s="26" t="str">
        <f t="shared" si="3"/>
        <v>No</v>
      </c>
      <c r="AB31" s="139" t="str">
        <f t="shared" si="4"/>
        <v/>
      </c>
      <c r="AC31" s="139" t="str">
        <f t="shared" si="5"/>
        <v/>
      </c>
      <c r="AD31" s="72"/>
      <c r="AE31" s="72"/>
      <c r="AF31" s="72"/>
      <c r="AG31" s="72"/>
      <c r="AH31" s="72"/>
      <c r="AI31" s="72"/>
      <c r="AJ31" s="72"/>
    </row>
    <row r="32" spans="1:37" ht="15" customHeight="1" x14ac:dyDescent="0.25">
      <c r="A32" s="4"/>
      <c r="B32" s="21">
        <f t="shared" si="1"/>
        <v>23</v>
      </c>
      <c r="C32" s="57"/>
      <c r="D32" s="64" t="s">
        <v>177</v>
      </c>
      <c r="E32" s="55"/>
      <c r="F32" s="55"/>
      <c r="G32" s="138" t="str">
        <f>IF(COUNT(E32:$E$59)=0,"end",IF(NOT(AND(ISNUMBER(E32),ISNUMBER(F32))),"",IF(F32&lt;0.01,"",ROUND(E32,2)/ROUNDDOWN(F32,2))))</f>
        <v>end</v>
      </c>
      <c r="H32" s="18" t="str">
        <f t="shared" si="6"/>
        <v/>
      </c>
      <c r="I32" s="7"/>
      <c r="J32" s="4"/>
      <c r="K32" s="24" t="str">
        <f>IF(OR(ISNUMBER(E32),ISNUMBER(F32)),IF(D32="Yes",HeatedRoofMin,Results!$R$20),"")</f>
        <v/>
      </c>
      <c r="L32" s="24" t="str">
        <f t="shared" si="2"/>
        <v/>
      </c>
      <c r="M32" s="24"/>
      <c r="N32" s="152">
        <f>COUNTIF(H10:H59,"R-value required")</f>
        <v>0</v>
      </c>
      <c r="O32" s="17" t="str">
        <f>IF(N32=0,"","There are some missing R-values on this page")</f>
        <v/>
      </c>
      <c r="P32" s="7"/>
      <c r="Q32" s="7"/>
      <c r="R32" s="8"/>
      <c r="S32" s="7"/>
      <c r="T32" s="72"/>
      <c r="U32" s="72"/>
      <c r="V32" s="72"/>
      <c r="W32" s="72"/>
      <c r="X32" s="72"/>
      <c r="Y32" s="72"/>
      <c r="Z32" s="72"/>
      <c r="AA32" s="26" t="str">
        <f t="shared" si="3"/>
        <v>No</v>
      </c>
      <c r="AB32" s="139" t="str">
        <f t="shared" si="4"/>
        <v/>
      </c>
      <c r="AC32" s="139" t="str">
        <f t="shared" si="5"/>
        <v/>
      </c>
      <c r="AD32" s="72"/>
      <c r="AE32" s="72"/>
      <c r="AF32" s="72"/>
      <c r="AG32" s="72"/>
      <c r="AH32" s="72"/>
      <c r="AI32" s="72"/>
      <c r="AJ32" s="72"/>
    </row>
    <row r="33" spans="1:36" ht="15" customHeight="1" x14ac:dyDescent="0.25">
      <c r="A33" s="4"/>
      <c r="B33" s="21">
        <f t="shared" si="1"/>
        <v>24</v>
      </c>
      <c r="C33" s="57"/>
      <c r="D33" s="64" t="s">
        <v>177</v>
      </c>
      <c r="E33" s="55"/>
      <c r="F33" s="55"/>
      <c r="G33" s="138" t="str">
        <f>IF(COUNT(E33:$E$59)=0,"end",IF(NOT(AND(ISNUMBER(E33),ISNUMBER(F33))),"",IF(F33&lt;0.01,"",ROUND(E33,2)/ROUNDDOWN(F33,2))))</f>
        <v>end</v>
      </c>
      <c r="H33" s="18" t="str">
        <f t="shared" si="6"/>
        <v/>
      </c>
      <c r="I33" s="7"/>
      <c r="J33" s="4"/>
      <c r="K33" s="24" t="str">
        <f>IF(OR(ISNUMBER(E33),ISNUMBER(F33)),IF(D33="Yes",HeatedRoofMin,Results!$R$20),"")</f>
        <v/>
      </c>
      <c r="L33" s="24" t="str">
        <f t="shared" si="2"/>
        <v/>
      </c>
      <c r="M33" s="24"/>
      <c r="N33" s="153"/>
      <c r="O33" s="7"/>
      <c r="P33" s="7"/>
      <c r="Q33" s="7"/>
      <c r="R33" s="8"/>
      <c r="S33" s="7"/>
      <c r="T33" s="72"/>
      <c r="U33" s="72"/>
      <c r="V33" s="72"/>
      <c r="W33" s="72"/>
      <c r="X33" s="72"/>
      <c r="Y33" s="72"/>
      <c r="Z33" s="72"/>
      <c r="AA33" s="26" t="str">
        <f t="shared" si="3"/>
        <v>No</v>
      </c>
      <c r="AB33" s="139" t="str">
        <f t="shared" si="4"/>
        <v/>
      </c>
      <c r="AC33" s="139" t="str">
        <f t="shared" si="5"/>
        <v/>
      </c>
      <c r="AD33" s="72"/>
      <c r="AE33" s="72"/>
      <c r="AF33" s="72"/>
      <c r="AG33" s="72"/>
      <c r="AH33" s="72"/>
      <c r="AI33" s="72"/>
      <c r="AJ33" s="72"/>
    </row>
    <row r="34" spans="1:36" ht="15" customHeight="1" x14ac:dyDescent="0.25">
      <c r="A34" s="4"/>
      <c r="B34" s="21">
        <f t="shared" si="1"/>
        <v>25</v>
      </c>
      <c r="C34" s="57"/>
      <c r="D34" s="64" t="s">
        <v>177</v>
      </c>
      <c r="E34" s="55"/>
      <c r="F34" s="55"/>
      <c r="G34" s="138" t="str">
        <f>IF(COUNT(E34:$E$59)=0,"end",IF(NOT(AND(ISNUMBER(E34),ISNUMBER(F34))),"",IF(F34&lt;0.01,"",ROUND(E34,2)/ROUNDDOWN(F34,2))))</f>
        <v>end</v>
      </c>
      <c r="H34" s="18" t="str">
        <f t="shared" si="6"/>
        <v/>
      </c>
      <c r="I34" s="7"/>
      <c r="J34" s="4"/>
      <c r="K34" s="24" t="str">
        <f>IF(OR(ISNUMBER(E34),ISNUMBER(F34)),IF(D34="Yes",HeatedRoofMin,Results!$R$20),"")</f>
        <v/>
      </c>
      <c r="L34" s="24" t="str">
        <f t="shared" si="2"/>
        <v/>
      </c>
      <c r="M34" s="24"/>
      <c r="N34" s="153"/>
      <c r="O34" s="7"/>
      <c r="P34" s="7"/>
      <c r="Q34" s="7"/>
      <c r="R34" s="8"/>
      <c r="S34" s="7"/>
      <c r="T34" s="72"/>
      <c r="U34" s="72"/>
      <c r="V34" s="72"/>
      <c r="W34" s="72"/>
      <c r="X34" s="76"/>
      <c r="Y34" s="72"/>
      <c r="Z34" s="72"/>
      <c r="AA34" s="26" t="str">
        <f t="shared" si="3"/>
        <v>No</v>
      </c>
      <c r="AB34" s="139" t="str">
        <f t="shared" si="4"/>
        <v/>
      </c>
      <c r="AC34" s="139" t="str">
        <f t="shared" si="5"/>
        <v/>
      </c>
      <c r="AD34" s="72"/>
      <c r="AE34" s="72"/>
      <c r="AF34" s="72"/>
      <c r="AG34" s="72"/>
      <c r="AH34" s="72"/>
      <c r="AI34" s="72"/>
      <c r="AJ34" s="72"/>
    </row>
    <row r="35" spans="1:36" ht="15" customHeight="1" x14ac:dyDescent="0.25">
      <c r="A35" s="4"/>
      <c r="B35" s="21">
        <f t="shared" si="1"/>
        <v>26</v>
      </c>
      <c r="C35" s="57"/>
      <c r="D35" s="64" t="s">
        <v>177</v>
      </c>
      <c r="E35" s="55"/>
      <c r="F35" s="55"/>
      <c r="G35" s="138" t="str">
        <f>IF(COUNT(E35:$E$59)=0,"end",IF(NOT(AND(ISNUMBER(E35),ISNUMBER(F35))),"",IF(F35&lt;0.01,"",ROUND(E35,2)/ROUNDDOWN(F35,2))))</f>
        <v>end</v>
      </c>
      <c r="H35" s="18" t="str">
        <f t="shared" si="6"/>
        <v/>
      </c>
      <c r="I35" s="7"/>
      <c r="J35" s="4"/>
      <c r="K35" s="24" t="str">
        <f>IF(OR(ISNUMBER(E35),ISNUMBER(F35)),IF(D35="Yes",HeatedRoofMin,Results!$R$20),"")</f>
        <v/>
      </c>
      <c r="L35" s="24" t="str">
        <f t="shared" si="2"/>
        <v/>
      </c>
      <c r="M35" s="24"/>
      <c r="N35" s="6"/>
      <c r="O35" s="4"/>
      <c r="P35" s="4"/>
      <c r="Q35" s="4"/>
      <c r="R35" s="5"/>
      <c r="S35" s="4"/>
      <c r="T35" s="72"/>
      <c r="U35" s="72"/>
      <c r="V35" s="72"/>
      <c r="W35" s="72"/>
      <c r="X35" s="76"/>
      <c r="Y35" s="72"/>
      <c r="Z35" s="72"/>
      <c r="AA35" s="26" t="str">
        <f t="shared" si="3"/>
        <v>No</v>
      </c>
      <c r="AB35" s="139" t="str">
        <f t="shared" si="4"/>
        <v/>
      </c>
      <c r="AC35" s="139" t="str">
        <f t="shared" si="5"/>
        <v/>
      </c>
      <c r="AD35" s="72"/>
      <c r="AE35" s="72"/>
      <c r="AF35" s="72"/>
      <c r="AG35" s="72"/>
      <c r="AH35" s="72"/>
      <c r="AI35" s="72"/>
      <c r="AJ35" s="72"/>
    </row>
    <row r="36" spans="1:36" ht="15" customHeight="1" x14ac:dyDescent="0.25">
      <c r="A36" s="4"/>
      <c r="B36" s="21">
        <f t="shared" si="1"/>
        <v>27</v>
      </c>
      <c r="C36" s="57"/>
      <c r="D36" s="64" t="s">
        <v>177</v>
      </c>
      <c r="E36" s="55"/>
      <c r="F36" s="55"/>
      <c r="G36" s="138" t="str">
        <f>IF(COUNT(E36:$E$59)=0,"end",IF(NOT(AND(ISNUMBER(E36),ISNUMBER(F36))),"",IF(F36&lt;0.01,"",ROUND(E36,2)/ROUNDDOWN(F36,2))))</f>
        <v>end</v>
      </c>
      <c r="H36" s="18" t="str">
        <f t="shared" si="6"/>
        <v/>
      </c>
      <c r="I36" s="7"/>
      <c r="J36" s="4"/>
      <c r="K36" s="24" t="str">
        <f>IF(OR(ISNUMBER(E36),ISNUMBER(F36)),IF(D36="Yes",HeatedRoofMin,Results!$R$20),"")</f>
        <v/>
      </c>
      <c r="L36" s="24" t="str">
        <f t="shared" si="2"/>
        <v/>
      </c>
      <c r="M36" s="24"/>
      <c r="N36" s="6"/>
      <c r="O36" s="4"/>
      <c r="P36" s="4"/>
      <c r="Q36" s="4"/>
      <c r="R36" s="5"/>
      <c r="S36" s="4"/>
      <c r="T36" s="72"/>
      <c r="U36" s="72"/>
      <c r="V36" s="72"/>
      <c r="W36" s="72"/>
      <c r="X36" s="76"/>
      <c r="Y36" s="72"/>
      <c r="Z36" s="72"/>
      <c r="AA36" s="26" t="str">
        <f t="shared" si="3"/>
        <v>No</v>
      </c>
      <c r="AB36" s="139" t="str">
        <f t="shared" si="4"/>
        <v/>
      </c>
      <c r="AC36" s="139" t="str">
        <f t="shared" si="5"/>
        <v/>
      </c>
      <c r="AD36" s="72"/>
      <c r="AE36" s="72"/>
      <c r="AF36" s="72"/>
      <c r="AG36" s="72"/>
      <c r="AH36" s="72"/>
      <c r="AI36" s="72"/>
      <c r="AJ36" s="72"/>
    </row>
    <row r="37" spans="1:36" ht="15" customHeight="1" x14ac:dyDescent="0.25">
      <c r="A37" s="4"/>
      <c r="B37" s="21">
        <f t="shared" si="1"/>
        <v>28</v>
      </c>
      <c r="C37" s="57"/>
      <c r="D37" s="64" t="s">
        <v>177</v>
      </c>
      <c r="E37" s="55"/>
      <c r="F37" s="55"/>
      <c r="G37" s="138" t="str">
        <f>IF(COUNT(E37:$E$59)=0,"end",IF(NOT(AND(ISNUMBER(E37),ISNUMBER(F37))),"",IF(F37&lt;0.01,"",ROUND(E37,2)/ROUNDDOWN(F37,2))))</f>
        <v>end</v>
      </c>
      <c r="H37" s="18" t="str">
        <f t="shared" si="6"/>
        <v/>
      </c>
      <c r="I37" s="7"/>
      <c r="J37" s="4"/>
      <c r="K37" s="24" t="str">
        <f>IF(OR(ISNUMBER(E37),ISNUMBER(F37)),IF(D37="Yes",HeatedRoofMin,Results!$R$20),"")</f>
        <v/>
      </c>
      <c r="L37" s="24" t="str">
        <f t="shared" si="2"/>
        <v/>
      </c>
      <c r="M37" s="24"/>
      <c r="N37" s="6"/>
      <c r="O37" s="4"/>
      <c r="P37" s="4"/>
      <c r="Q37" s="4"/>
      <c r="R37" s="5"/>
      <c r="S37" s="4"/>
      <c r="T37" s="72"/>
      <c r="U37" s="72"/>
      <c r="V37" s="72"/>
      <c r="W37" s="72"/>
      <c r="X37" s="76"/>
      <c r="Y37" s="72"/>
      <c r="Z37" s="72"/>
      <c r="AA37" s="26" t="str">
        <f t="shared" si="3"/>
        <v>No</v>
      </c>
      <c r="AB37" s="139" t="str">
        <f t="shared" si="4"/>
        <v/>
      </c>
      <c r="AC37" s="139" t="str">
        <f t="shared" si="5"/>
        <v/>
      </c>
      <c r="AD37" s="72"/>
      <c r="AE37" s="72"/>
      <c r="AF37" s="72"/>
      <c r="AG37" s="72"/>
      <c r="AH37" s="72"/>
      <c r="AI37" s="72"/>
      <c r="AJ37" s="72"/>
    </row>
    <row r="38" spans="1:36" ht="15" customHeight="1" x14ac:dyDescent="0.25">
      <c r="A38" s="4"/>
      <c r="B38" s="21">
        <f t="shared" si="1"/>
        <v>29</v>
      </c>
      <c r="C38" s="57"/>
      <c r="D38" s="64" t="s">
        <v>177</v>
      </c>
      <c r="E38" s="55"/>
      <c r="F38" s="55"/>
      <c r="G38" s="138" t="str">
        <f>IF(COUNT(E38:$E$59)=0,"end",IF(NOT(AND(ISNUMBER(E38),ISNUMBER(F38))),"",IF(F38&lt;0.01,"",ROUND(E38,2)/ROUNDDOWN(F38,2))))</f>
        <v>end</v>
      </c>
      <c r="H38" s="18" t="str">
        <f t="shared" si="6"/>
        <v/>
      </c>
      <c r="I38" s="7"/>
      <c r="J38" s="4"/>
      <c r="K38" s="24" t="str">
        <f>IF(OR(ISNUMBER(E38),ISNUMBER(F38)),IF(D38="Yes",HeatedRoofMin,Results!$R$20),"")</f>
        <v/>
      </c>
      <c r="L38" s="24" t="str">
        <f t="shared" si="2"/>
        <v/>
      </c>
      <c r="M38" s="24"/>
      <c r="N38" s="6"/>
      <c r="O38" s="4"/>
      <c r="P38" s="4"/>
      <c r="Q38" s="4"/>
      <c r="R38" s="5"/>
      <c r="S38" s="4"/>
      <c r="T38" s="72"/>
      <c r="U38" s="72"/>
      <c r="V38" s="72"/>
      <c r="W38" s="72"/>
      <c r="X38" s="76"/>
      <c r="Y38" s="72"/>
      <c r="Z38" s="72"/>
      <c r="AA38" s="26" t="str">
        <f t="shared" si="3"/>
        <v>No</v>
      </c>
      <c r="AB38" s="139" t="str">
        <f t="shared" si="4"/>
        <v/>
      </c>
      <c r="AC38" s="139" t="str">
        <f t="shared" si="5"/>
        <v/>
      </c>
      <c r="AD38" s="72"/>
      <c r="AE38" s="72"/>
      <c r="AF38" s="72"/>
      <c r="AG38" s="72"/>
      <c r="AH38" s="72"/>
      <c r="AI38" s="72"/>
      <c r="AJ38" s="72"/>
    </row>
    <row r="39" spans="1:36" ht="15" customHeight="1" x14ac:dyDescent="0.25">
      <c r="A39" s="4"/>
      <c r="B39" s="21">
        <f t="shared" si="1"/>
        <v>30</v>
      </c>
      <c r="C39" s="57"/>
      <c r="D39" s="64" t="s">
        <v>177</v>
      </c>
      <c r="E39" s="55"/>
      <c r="F39" s="55"/>
      <c r="G39" s="138" t="str">
        <f>IF(COUNT(E39:$E$59)=0,"end",IF(NOT(AND(ISNUMBER(E39),ISNUMBER(F39))),"",IF(F39&lt;0.01,"",ROUND(E39,2)/ROUNDDOWN(F39,2))))</f>
        <v>end</v>
      </c>
      <c r="H39" s="18" t="str">
        <f t="shared" si="6"/>
        <v/>
      </c>
      <c r="I39" s="7"/>
      <c r="J39" s="4"/>
      <c r="K39" s="24" t="str">
        <f>IF(OR(ISNUMBER(E39),ISNUMBER(F39)),IF(D39="Yes",HeatedRoofMin,Results!$R$20),"")</f>
        <v/>
      </c>
      <c r="L39" s="24" t="str">
        <f t="shared" si="2"/>
        <v/>
      </c>
      <c r="M39" s="24"/>
      <c r="N39" s="6"/>
      <c r="O39" s="4"/>
      <c r="P39" s="4"/>
      <c r="Q39" s="4"/>
      <c r="R39" s="5"/>
      <c r="S39" s="4"/>
      <c r="T39" s="72"/>
      <c r="U39" s="72"/>
      <c r="V39" s="72"/>
      <c r="W39" s="72"/>
      <c r="X39" s="76"/>
      <c r="Y39" s="72"/>
      <c r="Z39" s="72"/>
      <c r="AA39" s="26" t="str">
        <f t="shared" si="3"/>
        <v>No</v>
      </c>
      <c r="AB39" s="139" t="str">
        <f t="shared" si="4"/>
        <v/>
      </c>
      <c r="AC39" s="139" t="str">
        <f t="shared" si="5"/>
        <v/>
      </c>
      <c r="AD39" s="72"/>
      <c r="AE39" s="72"/>
      <c r="AF39" s="72"/>
      <c r="AG39" s="72"/>
      <c r="AH39" s="72"/>
      <c r="AI39" s="72"/>
      <c r="AJ39" s="72"/>
    </row>
    <row r="40" spans="1:36" ht="15" customHeight="1" x14ac:dyDescent="0.25">
      <c r="A40" s="4"/>
      <c r="B40" s="21">
        <f t="shared" si="1"/>
        <v>31</v>
      </c>
      <c r="C40" s="57"/>
      <c r="D40" s="64" t="s">
        <v>177</v>
      </c>
      <c r="E40" s="55"/>
      <c r="F40" s="55"/>
      <c r="G40" s="138" t="str">
        <f>IF(COUNT(E40:$E$59)=0,"end",IF(NOT(AND(ISNUMBER(E40),ISNUMBER(F40))),"",IF(F40&lt;0.01,"",ROUND(E40,2)/ROUNDDOWN(F40,2))))</f>
        <v>end</v>
      </c>
      <c r="H40" s="18" t="str">
        <f t="shared" si="6"/>
        <v/>
      </c>
      <c r="I40" s="7"/>
      <c r="J40" s="4"/>
      <c r="K40" s="24" t="str">
        <f>IF(OR(ISNUMBER(E40),ISNUMBER(F40)),IF(D40="Yes",HeatedRoofMin,Results!$R$20),"")</f>
        <v/>
      </c>
      <c r="L40" s="24" t="str">
        <f t="shared" si="2"/>
        <v/>
      </c>
      <c r="M40" s="24"/>
      <c r="N40" s="6"/>
      <c r="O40" s="4"/>
      <c r="P40" s="4"/>
      <c r="Q40" s="4"/>
      <c r="R40" s="5"/>
      <c r="S40" s="4"/>
      <c r="T40" s="72"/>
      <c r="U40" s="72"/>
      <c r="V40" s="72"/>
      <c r="W40" s="72"/>
      <c r="X40" s="76"/>
      <c r="Y40" s="72"/>
      <c r="Z40" s="72"/>
      <c r="AA40" s="26" t="str">
        <f t="shared" si="3"/>
        <v>No</v>
      </c>
      <c r="AB40" s="139" t="str">
        <f t="shared" si="4"/>
        <v/>
      </c>
      <c r="AC40" s="139" t="str">
        <f t="shared" si="5"/>
        <v/>
      </c>
      <c r="AD40" s="72"/>
      <c r="AE40" s="72"/>
      <c r="AF40" s="72"/>
      <c r="AG40" s="72"/>
      <c r="AH40" s="72"/>
      <c r="AI40" s="72"/>
      <c r="AJ40" s="72"/>
    </row>
    <row r="41" spans="1:36" ht="15" customHeight="1" x14ac:dyDescent="0.25">
      <c r="A41" s="4"/>
      <c r="B41" s="21">
        <f t="shared" si="1"/>
        <v>32</v>
      </c>
      <c r="C41" s="57"/>
      <c r="D41" s="64" t="s">
        <v>177</v>
      </c>
      <c r="E41" s="55"/>
      <c r="F41" s="55"/>
      <c r="G41" s="138" t="str">
        <f>IF(COUNT(E41:$E$59)=0,"end",IF(NOT(AND(ISNUMBER(E41),ISNUMBER(F41))),"",IF(F41&lt;0.01,"",ROUND(E41,2)/ROUNDDOWN(F41,2))))</f>
        <v>end</v>
      </c>
      <c r="H41" s="18" t="str">
        <f t="shared" si="6"/>
        <v/>
      </c>
      <c r="I41" s="7"/>
      <c r="J41" s="4"/>
      <c r="K41" s="24" t="str">
        <f>IF(OR(ISNUMBER(E41),ISNUMBER(F41)),IF(D41="Yes",HeatedRoofMin,Results!$R$20),"")</f>
        <v/>
      </c>
      <c r="L41" s="24" t="str">
        <f t="shared" si="2"/>
        <v/>
      </c>
      <c r="M41" s="24"/>
      <c r="N41" s="6"/>
      <c r="O41" s="4"/>
      <c r="P41" s="4"/>
      <c r="Q41" s="4"/>
      <c r="R41" s="5"/>
      <c r="S41" s="4"/>
      <c r="T41" s="72"/>
      <c r="U41" s="72"/>
      <c r="V41" s="72"/>
      <c r="W41" s="72"/>
      <c r="X41" s="76"/>
      <c r="Y41" s="72"/>
      <c r="Z41" s="72"/>
      <c r="AA41" s="26" t="str">
        <f t="shared" si="3"/>
        <v>No</v>
      </c>
      <c r="AB41" s="139" t="str">
        <f t="shared" si="4"/>
        <v/>
      </c>
      <c r="AC41" s="139" t="str">
        <f t="shared" si="5"/>
        <v/>
      </c>
      <c r="AD41" s="72"/>
      <c r="AE41" s="72"/>
      <c r="AF41" s="72"/>
      <c r="AG41" s="72"/>
      <c r="AH41" s="72"/>
      <c r="AI41" s="72"/>
      <c r="AJ41" s="72"/>
    </row>
    <row r="42" spans="1:36" ht="15" customHeight="1" x14ac:dyDescent="0.25">
      <c r="A42" s="4"/>
      <c r="B42" s="21">
        <f t="shared" si="1"/>
        <v>33</v>
      </c>
      <c r="C42" s="57"/>
      <c r="D42" s="64" t="s">
        <v>177</v>
      </c>
      <c r="E42" s="55"/>
      <c r="F42" s="55"/>
      <c r="G42" s="138" t="str">
        <f>IF(COUNT(E42:$E$59)=0,"end",IF(NOT(AND(ISNUMBER(E42),ISNUMBER(F42))),"",IF(F42&lt;0.01,"",ROUND(E42,2)/ROUNDDOWN(F42,2))))</f>
        <v>end</v>
      </c>
      <c r="H42" s="18" t="str">
        <f t="shared" si="6"/>
        <v/>
      </c>
      <c r="I42" s="7"/>
      <c r="J42" s="4"/>
      <c r="K42" s="24" t="str">
        <f>IF(OR(ISNUMBER(E42),ISNUMBER(F42)),IF(D42="Yes",HeatedRoofMin,Results!$R$20),"")</f>
        <v/>
      </c>
      <c r="L42" s="24" t="str">
        <f t="shared" si="2"/>
        <v/>
      </c>
      <c r="M42" s="4"/>
      <c r="N42" s="6"/>
      <c r="O42" s="4"/>
      <c r="P42" s="4"/>
      <c r="Q42" s="4"/>
      <c r="R42" s="5"/>
      <c r="S42" s="4"/>
      <c r="T42" s="72"/>
      <c r="U42" s="72"/>
      <c r="V42" s="72"/>
      <c r="W42" s="72"/>
      <c r="X42" s="76"/>
      <c r="Y42" s="72"/>
      <c r="Z42" s="72"/>
      <c r="AA42" s="26" t="str">
        <f t="shared" si="3"/>
        <v>No</v>
      </c>
      <c r="AB42" s="139" t="str">
        <f t="shared" si="4"/>
        <v/>
      </c>
      <c r="AC42" s="139" t="str">
        <f t="shared" si="5"/>
        <v/>
      </c>
      <c r="AD42" s="72"/>
      <c r="AE42" s="72"/>
      <c r="AF42" s="72"/>
      <c r="AG42" s="72"/>
      <c r="AH42" s="72"/>
      <c r="AI42" s="72"/>
      <c r="AJ42" s="72"/>
    </row>
    <row r="43" spans="1:36" ht="15" customHeight="1" x14ac:dyDescent="0.25">
      <c r="A43" s="4"/>
      <c r="B43" s="21">
        <f t="shared" si="1"/>
        <v>34</v>
      </c>
      <c r="C43" s="57"/>
      <c r="D43" s="64" t="s">
        <v>177</v>
      </c>
      <c r="E43" s="55"/>
      <c r="F43" s="55"/>
      <c r="G43" s="138" t="str">
        <f>IF(COUNT(E43:$E$59)=0,"end",IF(NOT(AND(ISNUMBER(E43),ISNUMBER(F43))),"",IF(F43&lt;0.01,"",ROUND(E43,2)/ROUNDDOWN(F43,2))))</f>
        <v>end</v>
      </c>
      <c r="H43" s="18" t="str">
        <f t="shared" si="6"/>
        <v/>
      </c>
      <c r="I43" s="7"/>
      <c r="J43" s="4"/>
      <c r="K43" s="24" t="str">
        <f>IF(OR(ISNUMBER(E43),ISNUMBER(F43)),IF(D43="Yes",HeatedRoofMin,Results!$R$20),"")</f>
        <v/>
      </c>
      <c r="L43" s="24" t="str">
        <f t="shared" si="2"/>
        <v/>
      </c>
      <c r="M43" s="4"/>
      <c r="N43" s="6"/>
      <c r="O43" s="4"/>
      <c r="P43" s="4"/>
      <c r="Q43" s="4"/>
      <c r="R43" s="5"/>
      <c r="S43" s="4"/>
      <c r="T43" s="72"/>
      <c r="U43" s="72"/>
      <c r="V43" s="72"/>
      <c r="W43" s="72"/>
      <c r="X43" s="76"/>
      <c r="Y43" s="72"/>
      <c r="Z43" s="72"/>
      <c r="AA43" s="26" t="str">
        <f t="shared" si="3"/>
        <v>No</v>
      </c>
      <c r="AB43" s="139" t="str">
        <f t="shared" si="4"/>
        <v/>
      </c>
      <c r="AC43" s="139" t="str">
        <f t="shared" si="5"/>
        <v/>
      </c>
      <c r="AD43" s="72"/>
      <c r="AE43" s="72"/>
      <c r="AF43" s="72"/>
      <c r="AG43" s="72"/>
      <c r="AH43" s="72"/>
      <c r="AI43" s="72"/>
      <c r="AJ43" s="72"/>
    </row>
    <row r="44" spans="1:36" ht="15" customHeight="1" x14ac:dyDescent="0.25">
      <c r="A44" s="4"/>
      <c r="B44" s="21">
        <f t="shared" si="1"/>
        <v>35</v>
      </c>
      <c r="C44" s="57"/>
      <c r="D44" s="64" t="s">
        <v>177</v>
      </c>
      <c r="E44" s="55"/>
      <c r="F44" s="55"/>
      <c r="G44" s="138" t="str">
        <f>IF(COUNT(E44:$E$59)=0,"end",IF(NOT(AND(ISNUMBER(E44),ISNUMBER(F44))),"",IF(F44&lt;0.01,"",ROUND(E44,2)/ROUNDDOWN(F44,2))))</f>
        <v>end</v>
      </c>
      <c r="H44" s="18" t="str">
        <f t="shared" si="6"/>
        <v/>
      </c>
      <c r="I44" s="7"/>
      <c r="J44" s="4"/>
      <c r="K44" s="24" t="str">
        <f>IF(OR(ISNUMBER(E44),ISNUMBER(F44)),IF(D44="Yes",HeatedRoofMin,Results!$R$20),"")</f>
        <v/>
      </c>
      <c r="L44" s="24" t="str">
        <f t="shared" si="2"/>
        <v/>
      </c>
      <c r="M44" s="4"/>
      <c r="N44" s="6"/>
      <c r="O44" s="4"/>
      <c r="P44" s="4"/>
      <c r="Q44" s="4"/>
      <c r="R44" s="5"/>
      <c r="S44" s="4"/>
      <c r="T44" s="72"/>
      <c r="U44" s="72"/>
      <c r="V44" s="72"/>
      <c r="W44" s="72"/>
      <c r="X44" s="76"/>
      <c r="Y44" s="72"/>
      <c r="Z44" s="72"/>
      <c r="AA44" s="26" t="str">
        <f t="shared" si="3"/>
        <v>No</v>
      </c>
      <c r="AB44" s="139" t="str">
        <f t="shared" si="4"/>
        <v/>
      </c>
      <c r="AC44" s="139" t="str">
        <f t="shared" si="5"/>
        <v/>
      </c>
      <c r="AD44" s="72"/>
      <c r="AE44" s="72"/>
      <c r="AF44" s="72"/>
      <c r="AG44" s="72"/>
      <c r="AH44" s="72"/>
      <c r="AI44" s="72"/>
      <c r="AJ44" s="72"/>
    </row>
    <row r="45" spans="1:36" ht="15" customHeight="1" x14ac:dyDescent="0.25">
      <c r="A45" s="4"/>
      <c r="B45" s="21">
        <f t="shared" si="1"/>
        <v>36</v>
      </c>
      <c r="C45" s="57"/>
      <c r="D45" s="64" t="s">
        <v>177</v>
      </c>
      <c r="E45" s="55"/>
      <c r="F45" s="55"/>
      <c r="G45" s="138" t="str">
        <f>IF(COUNT(E45:$E$59)=0,"end",IF(NOT(AND(ISNUMBER(E45),ISNUMBER(F45))),"",IF(F45&lt;0.01,"",ROUND(E45,2)/ROUNDDOWN(F45,2))))</f>
        <v>end</v>
      </c>
      <c r="H45" s="18" t="str">
        <f t="shared" si="6"/>
        <v/>
      </c>
      <c r="I45" s="7"/>
      <c r="J45" s="4"/>
      <c r="K45" s="24" t="str">
        <f>IF(OR(ISNUMBER(E45),ISNUMBER(F45)),IF(D45="Yes",HeatedRoofMin,Results!$R$20),"")</f>
        <v/>
      </c>
      <c r="L45" s="24" t="str">
        <f t="shared" si="2"/>
        <v/>
      </c>
      <c r="M45" s="4"/>
      <c r="N45" s="6"/>
      <c r="O45" s="4"/>
      <c r="P45" s="4"/>
      <c r="Q45" s="4"/>
      <c r="R45" s="5"/>
      <c r="S45" s="4"/>
      <c r="T45" s="72"/>
      <c r="U45" s="72"/>
      <c r="V45" s="72"/>
      <c r="W45" s="72"/>
      <c r="X45" s="76"/>
      <c r="Y45" s="72"/>
      <c r="Z45" s="72"/>
      <c r="AA45" s="26" t="str">
        <f t="shared" si="3"/>
        <v>No</v>
      </c>
      <c r="AB45" s="139" t="str">
        <f t="shared" si="4"/>
        <v/>
      </c>
      <c r="AC45" s="139" t="str">
        <f t="shared" si="5"/>
        <v/>
      </c>
      <c r="AD45" s="72"/>
      <c r="AE45" s="72"/>
      <c r="AF45" s="72"/>
      <c r="AG45" s="72"/>
      <c r="AH45" s="72"/>
      <c r="AI45" s="72"/>
      <c r="AJ45" s="72"/>
    </row>
    <row r="46" spans="1:36" ht="15" customHeight="1" x14ac:dyDescent="0.25">
      <c r="A46" s="4"/>
      <c r="B46" s="21">
        <f t="shared" si="1"/>
        <v>37</v>
      </c>
      <c r="C46" s="57"/>
      <c r="D46" s="64" t="s">
        <v>177</v>
      </c>
      <c r="E46" s="55"/>
      <c r="F46" s="55"/>
      <c r="G46" s="138" t="str">
        <f>IF(COUNT(E46:$E$59)=0,"end",IF(NOT(AND(ISNUMBER(E46),ISNUMBER(F46))),"",IF(F46&lt;0.01,"",ROUND(E46,2)/ROUNDDOWN(F46,2))))</f>
        <v>end</v>
      </c>
      <c r="H46" s="18" t="str">
        <f t="shared" si="6"/>
        <v/>
      </c>
      <c r="I46" s="7"/>
      <c r="J46" s="4"/>
      <c r="K46" s="24" t="str">
        <f>IF(OR(ISNUMBER(E46),ISNUMBER(F46)),IF(D46="Yes",HeatedRoofMin,Results!$R$20),"")</f>
        <v/>
      </c>
      <c r="L46" s="24" t="str">
        <f t="shared" si="2"/>
        <v/>
      </c>
      <c r="M46" s="4"/>
      <c r="N46" s="6"/>
      <c r="O46" s="4"/>
      <c r="P46" s="4"/>
      <c r="Q46" s="4"/>
      <c r="R46" s="5"/>
      <c r="S46" s="4"/>
      <c r="T46" s="72"/>
      <c r="U46" s="72"/>
      <c r="V46" s="72"/>
      <c r="W46" s="72"/>
      <c r="X46" s="76"/>
      <c r="Y46" s="72"/>
      <c r="Z46" s="72"/>
      <c r="AA46" s="26" t="str">
        <f t="shared" si="3"/>
        <v>No</v>
      </c>
      <c r="AB46" s="139" t="str">
        <f t="shared" si="4"/>
        <v/>
      </c>
      <c r="AC46" s="139" t="str">
        <f t="shared" si="5"/>
        <v/>
      </c>
      <c r="AD46" s="72"/>
      <c r="AE46" s="72"/>
      <c r="AF46" s="72"/>
      <c r="AG46" s="72"/>
      <c r="AH46" s="72"/>
      <c r="AI46" s="72"/>
      <c r="AJ46" s="72"/>
    </row>
    <row r="47" spans="1:36" ht="15" customHeight="1" x14ac:dyDescent="0.25">
      <c r="A47" s="4"/>
      <c r="B47" s="21">
        <f t="shared" si="1"/>
        <v>38</v>
      </c>
      <c r="C47" s="57"/>
      <c r="D47" s="64" t="s">
        <v>177</v>
      </c>
      <c r="E47" s="55"/>
      <c r="F47" s="55"/>
      <c r="G47" s="138" t="str">
        <f>IF(COUNT(E47:$E$59)=0,"end",IF(NOT(AND(ISNUMBER(E47),ISNUMBER(F47))),"",IF(F47&lt;0.01,"",ROUND(E47,2)/ROUNDDOWN(F47,2))))</f>
        <v>end</v>
      </c>
      <c r="H47" s="18" t="str">
        <f t="shared" si="6"/>
        <v/>
      </c>
      <c r="I47" s="7"/>
      <c r="J47" s="4"/>
      <c r="K47" s="24" t="str">
        <f>IF(OR(ISNUMBER(E47),ISNUMBER(F47)),IF(D47="Yes",HeatedRoofMin,Results!$R$20),"")</f>
        <v/>
      </c>
      <c r="L47" s="24" t="str">
        <f t="shared" si="2"/>
        <v/>
      </c>
      <c r="M47" s="4"/>
      <c r="N47" s="6"/>
      <c r="O47" s="4"/>
      <c r="P47" s="4"/>
      <c r="Q47" s="4"/>
      <c r="R47" s="5"/>
      <c r="S47" s="4"/>
      <c r="T47" s="72"/>
      <c r="U47" s="72"/>
      <c r="V47" s="72"/>
      <c r="W47" s="72"/>
      <c r="X47" s="76"/>
      <c r="Y47" s="72"/>
      <c r="Z47" s="72"/>
      <c r="AA47" s="26" t="str">
        <f t="shared" si="3"/>
        <v>No</v>
      </c>
      <c r="AB47" s="139" t="str">
        <f t="shared" si="4"/>
        <v/>
      </c>
      <c r="AC47" s="139" t="str">
        <f t="shared" si="5"/>
        <v/>
      </c>
      <c r="AD47" s="72"/>
      <c r="AE47" s="72"/>
      <c r="AF47" s="72"/>
      <c r="AG47" s="72"/>
      <c r="AH47" s="72"/>
      <c r="AI47" s="72"/>
      <c r="AJ47" s="72"/>
    </row>
    <row r="48" spans="1:36" ht="15" customHeight="1" x14ac:dyDescent="0.25">
      <c r="A48" s="4"/>
      <c r="B48" s="21">
        <f t="shared" si="1"/>
        <v>39</v>
      </c>
      <c r="C48" s="57"/>
      <c r="D48" s="64" t="s">
        <v>177</v>
      </c>
      <c r="E48" s="55"/>
      <c r="F48" s="55"/>
      <c r="G48" s="138" t="str">
        <f>IF(COUNT(E48:$E$59)=0,"end",IF(NOT(AND(ISNUMBER(E48),ISNUMBER(F48))),"",IF(F48&lt;0.01,"",ROUND(E48,2)/ROUNDDOWN(F48,2))))</f>
        <v>end</v>
      </c>
      <c r="H48" s="18" t="str">
        <f t="shared" si="6"/>
        <v/>
      </c>
      <c r="I48" s="7"/>
      <c r="J48" s="4"/>
      <c r="K48" s="24" t="str">
        <f>IF(OR(ISNUMBER(E48),ISNUMBER(F48)),IF(D48="Yes",HeatedRoofMin,Results!$R$20),"")</f>
        <v/>
      </c>
      <c r="L48" s="24" t="str">
        <f t="shared" si="2"/>
        <v/>
      </c>
      <c r="M48" s="4"/>
      <c r="N48" s="6"/>
      <c r="O48" s="4"/>
      <c r="P48" s="4"/>
      <c r="Q48" s="4"/>
      <c r="R48" s="5"/>
      <c r="S48" s="4"/>
      <c r="T48" s="72"/>
      <c r="U48" s="72"/>
      <c r="V48" s="72"/>
      <c r="W48" s="72"/>
      <c r="X48" s="76"/>
      <c r="Y48" s="72"/>
      <c r="Z48" s="72"/>
      <c r="AA48" s="26" t="str">
        <f t="shared" si="3"/>
        <v>No</v>
      </c>
      <c r="AB48" s="139" t="str">
        <f t="shared" si="4"/>
        <v/>
      </c>
      <c r="AC48" s="139" t="str">
        <f t="shared" si="5"/>
        <v/>
      </c>
      <c r="AD48" s="72"/>
      <c r="AE48" s="72"/>
      <c r="AF48" s="72"/>
      <c r="AG48" s="72"/>
      <c r="AH48" s="72"/>
      <c r="AI48" s="72"/>
      <c r="AJ48" s="72"/>
    </row>
    <row r="49" spans="1:36" ht="15" customHeight="1" x14ac:dyDescent="0.25">
      <c r="A49" s="4"/>
      <c r="B49" s="21">
        <f t="shared" si="1"/>
        <v>40</v>
      </c>
      <c r="C49" s="57"/>
      <c r="D49" s="64" t="s">
        <v>177</v>
      </c>
      <c r="E49" s="55"/>
      <c r="F49" s="55"/>
      <c r="G49" s="138" t="str">
        <f>IF(COUNT(E49:$E$59)=0,"end",IF(NOT(AND(ISNUMBER(E49),ISNUMBER(F49))),"",IF(F49&lt;0.01,"",ROUND(E49,2)/ROUNDDOWN(F49,2))))</f>
        <v>end</v>
      </c>
      <c r="H49" s="18" t="str">
        <f t="shared" si="6"/>
        <v/>
      </c>
      <c r="I49" s="7"/>
      <c r="J49" s="4"/>
      <c r="K49" s="24" t="str">
        <f>IF(OR(ISNUMBER(E49),ISNUMBER(F49)),IF(D49="Yes",HeatedRoofMin,Results!$R$20),"")</f>
        <v/>
      </c>
      <c r="L49" s="24" t="str">
        <f t="shared" si="2"/>
        <v/>
      </c>
      <c r="M49" s="4"/>
      <c r="N49" s="6"/>
      <c r="O49" s="4"/>
      <c r="P49" s="4"/>
      <c r="Q49" s="4"/>
      <c r="R49" s="5"/>
      <c r="S49" s="4"/>
      <c r="T49" s="72"/>
      <c r="U49" s="72"/>
      <c r="V49" s="72"/>
      <c r="W49" s="72"/>
      <c r="X49" s="76"/>
      <c r="Y49" s="72"/>
      <c r="Z49" s="72"/>
      <c r="AA49" s="26" t="str">
        <f t="shared" si="3"/>
        <v>No</v>
      </c>
      <c r="AB49" s="139" t="str">
        <f t="shared" si="4"/>
        <v/>
      </c>
      <c r="AC49" s="139" t="str">
        <f t="shared" si="5"/>
        <v/>
      </c>
      <c r="AD49" s="72"/>
      <c r="AE49" s="72"/>
      <c r="AF49" s="72"/>
      <c r="AG49" s="72"/>
      <c r="AH49" s="72"/>
      <c r="AI49" s="72"/>
      <c r="AJ49" s="72"/>
    </row>
    <row r="50" spans="1:36" ht="15" customHeight="1" x14ac:dyDescent="0.25">
      <c r="A50" s="4"/>
      <c r="B50" s="21">
        <f t="shared" si="1"/>
        <v>41</v>
      </c>
      <c r="C50" s="57"/>
      <c r="D50" s="64" t="s">
        <v>177</v>
      </c>
      <c r="E50" s="55"/>
      <c r="F50" s="55"/>
      <c r="G50" s="138" t="str">
        <f>IF(COUNT(E50:$E$59)=0,"end",IF(NOT(AND(ISNUMBER(E50),ISNUMBER(F50))),"",IF(F50&lt;0.01,"",ROUND(E50,2)/ROUNDDOWN(F50,2))))</f>
        <v>end</v>
      </c>
      <c r="H50" s="18" t="str">
        <f t="shared" si="6"/>
        <v/>
      </c>
      <c r="I50" s="7"/>
      <c r="J50" s="4"/>
      <c r="K50" s="24" t="str">
        <f>IF(OR(ISNUMBER(E50),ISNUMBER(F50)),IF(D50="Yes",HeatedRoofMin,Results!$R$20),"")</f>
        <v/>
      </c>
      <c r="L50" s="24" t="str">
        <f t="shared" si="2"/>
        <v/>
      </c>
      <c r="M50" s="4"/>
      <c r="N50" s="6"/>
      <c r="O50" s="4"/>
      <c r="P50" s="4"/>
      <c r="Q50" s="4"/>
      <c r="R50" s="5"/>
      <c r="S50" s="4"/>
      <c r="T50" s="72"/>
      <c r="U50" s="72"/>
      <c r="V50" s="72"/>
      <c r="W50" s="72"/>
      <c r="X50" s="76"/>
      <c r="Y50" s="72"/>
      <c r="Z50" s="72"/>
      <c r="AA50" s="26" t="str">
        <f t="shared" si="3"/>
        <v>No</v>
      </c>
      <c r="AB50" s="139" t="str">
        <f t="shared" si="4"/>
        <v/>
      </c>
      <c r="AC50" s="139" t="str">
        <f t="shared" si="5"/>
        <v/>
      </c>
      <c r="AD50" s="72"/>
      <c r="AE50" s="72"/>
      <c r="AF50" s="72"/>
      <c r="AG50" s="72"/>
      <c r="AH50" s="72"/>
      <c r="AI50" s="72"/>
      <c r="AJ50" s="72"/>
    </row>
    <row r="51" spans="1:36" x14ac:dyDescent="0.25">
      <c r="A51" s="4"/>
      <c r="B51" s="21">
        <f t="shared" si="1"/>
        <v>42</v>
      </c>
      <c r="C51" s="57"/>
      <c r="D51" s="64" t="s">
        <v>177</v>
      </c>
      <c r="E51" s="55"/>
      <c r="F51" s="55"/>
      <c r="G51" s="138" t="str">
        <f>IF(COUNT(E51:$E$59)=0,"end",IF(NOT(AND(ISNUMBER(E51),ISNUMBER(F51))),"",IF(F51&lt;0.01,"",ROUND(E51,2)/ROUNDDOWN(F51,2))))</f>
        <v>end</v>
      </c>
      <c r="H51" s="18" t="str">
        <f t="shared" si="6"/>
        <v/>
      </c>
      <c r="I51" s="7"/>
      <c r="J51" s="4"/>
      <c r="K51" s="24" t="str">
        <f>IF(OR(ISNUMBER(E51),ISNUMBER(F51)),IF(D51="Yes",HeatedRoofMin,Results!$R$20),"")</f>
        <v/>
      </c>
      <c r="L51" s="24" t="str">
        <f t="shared" si="2"/>
        <v/>
      </c>
      <c r="M51" s="4"/>
      <c r="N51" s="6"/>
      <c r="O51" s="4"/>
      <c r="P51" s="4"/>
      <c r="Q51" s="4"/>
      <c r="R51" s="5"/>
      <c r="S51" s="4"/>
      <c r="T51" s="72"/>
      <c r="U51" s="72"/>
      <c r="V51" s="72"/>
      <c r="W51" s="72"/>
      <c r="X51" s="76"/>
      <c r="Y51" s="72"/>
      <c r="Z51" s="72"/>
      <c r="AA51" s="26" t="str">
        <f t="shared" si="3"/>
        <v>No</v>
      </c>
      <c r="AB51" s="139" t="str">
        <f t="shared" si="4"/>
        <v/>
      </c>
      <c r="AC51" s="139" t="str">
        <f t="shared" si="5"/>
        <v/>
      </c>
      <c r="AD51" s="72"/>
      <c r="AE51" s="72"/>
      <c r="AF51" s="72"/>
      <c r="AG51" s="72"/>
      <c r="AH51" s="72"/>
      <c r="AI51" s="72"/>
      <c r="AJ51" s="72"/>
    </row>
    <row r="52" spans="1:36" x14ac:dyDescent="0.25">
      <c r="A52" s="4"/>
      <c r="B52" s="21">
        <f t="shared" si="1"/>
        <v>43</v>
      </c>
      <c r="C52" s="57"/>
      <c r="D52" s="64" t="s">
        <v>177</v>
      </c>
      <c r="E52" s="55"/>
      <c r="F52" s="55"/>
      <c r="G52" s="138" t="str">
        <f>IF(COUNT(E52:$E$59)=0,"end",IF(NOT(AND(ISNUMBER(E52),ISNUMBER(F52))),"",IF(F52&lt;0.01,"",ROUND(E52,2)/ROUNDDOWN(F52,2))))</f>
        <v>end</v>
      </c>
      <c r="H52" s="18" t="str">
        <f t="shared" si="6"/>
        <v/>
      </c>
      <c r="I52" s="7"/>
      <c r="J52" s="4"/>
      <c r="K52" s="24" t="str">
        <f>IF(OR(ISNUMBER(E52),ISNUMBER(F52)),IF(D52="Yes",HeatedRoofMin,Results!$R$20),"")</f>
        <v/>
      </c>
      <c r="L52" s="24" t="str">
        <f t="shared" si="2"/>
        <v/>
      </c>
      <c r="M52" s="4"/>
      <c r="N52" s="6"/>
      <c r="O52" s="4"/>
      <c r="P52" s="4"/>
      <c r="Q52" s="4"/>
      <c r="R52" s="5"/>
      <c r="S52" s="4"/>
      <c r="T52" s="72"/>
      <c r="U52" s="72"/>
      <c r="V52" s="72"/>
      <c r="W52" s="72"/>
      <c r="X52" s="76"/>
      <c r="Y52" s="72"/>
      <c r="Z52" s="72"/>
      <c r="AA52" s="26" t="str">
        <f t="shared" si="3"/>
        <v>No</v>
      </c>
      <c r="AB52" s="139" t="str">
        <f t="shared" si="4"/>
        <v/>
      </c>
      <c r="AC52" s="139" t="str">
        <f t="shared" si="5"/>
        <v/>
      </c>
      <c r="AD52" s="72"/>
      <c r="AE52" s="72"/>
      <c r="AF52" s="72"/>
      <c r="AG52" s="72"/>
      <c r="AH52" s="72"/>
      <c r="AI52" s="72"/>
      <c r="AJ52" s="72"/>
    </row>
    <row r="53" spans="1:36" x14ac:dyDescent="0.25">
      <c r="A53" s="4"/>
      <c r="B53" s="21">
        <f t="shared" si="1"/>
        <v>44</v>
      </c>
      <c r="C53" s="57"/>
      <c r="D53" s="64" t="s">
        <v>177</v>
      </c>
      <c r="E53" s="55"/>
      <c r="F53" s="55"/>
      <c r="G53" s="138" t="str">
        <f>IF(COUNT(E53:$E$59)=0,"end",IF(NOT(AND(ISNUMBER(E53),ISNUMBER(F53))),"",IF(F53&lt;0.01,"",ROUND(E53,2)/ROUNDDOWN(F53,2))))</f>
        <v>end</v>
      </c>
      <c r="H53" s="18" t="str">
        <f t="shared" si="6"/>
        <v/>
      </c>
      <c r="I53" s="7"/>
      <c r="J53" s="4"/>
      <c r="K53" s="24" t="str">
        <f>IF(OR(ISNUMBER(E53),ISNUMBER(F53)),IF(D53="Yes",HeatedRoofMin,Results!$R$20),"")</f>
        <v/>
      </c>
      <c r="L53" s="24" t="str">
        <f t="shared" si="2"/>
        <v/>
      </c>
      <c r="M53" s="4"/>
      <c r="N53" s="6"/>
      <c r="O53" s="4"/>
      <c r="P53" s="4"/>
      <c r="Q53" s="4"/>
      <c r="R53" s="5"/>
      <c r="S53" s="4"/>
      <c r="T53" s="72"/>
      <c r="U53" s="72"/>
      <c r="V53" s="72"/>
      <c r="W53" s="72"/>
      <c r="X53" s="76"/>
      <c r="Y53" s="72"/>
      <c r="Z53" s="72"/>
      <c r="AA53" s="26" t="str">
        <f t="shared" si="3"/>
        <v>No</v>
      </c>
      <c r="AB53" s="139" t="str">
        <f t="shared" si="4"/>
        <v/>
      </c>
      <c r="AC53" s="139" t="str">
        <f t="shared" si="5"/>
        <v/>
      </c>
      <c r="AD53" s="72"/>
      <c r="AE53" s="72"/>
      <c r="AF53" s="72"/>
      <c r="AG53" s="72"/>
      <c r="AH53" s="72"/>
      <c r="AI53" s="72"/>
      <c r="AJ53" s="72"/>
    </row>
    <row r="54" spans="1:36" x14ac:dyDescent="0.25">
      <c r="A54" s="4"/>
      <c r="B54" s="21">
        <f t="shared" si="1"/>
        <v>45</v>
      </c>
      <c r="C54" s="57"/>
      <c r="D54" s="64" t="s">
        <v>177</v>
      </c>
      <c r="E54" s="55"/>
      <c r="F54" s="55"/>
      <c r="G54" s="138" t="str">
        <f>IF(COUNT(E54:$E$59)=0,"end",IF(NOT(AND(ISNUMBER(E54),ISNUMBER(F54))),"",IF(F54&lt;0.01,"",ROUND(E54,2)/ROUNDDOWN(F54,2))))</f>
        <v>end</v>
      </c>
      <c r="H54" s="18" t="str">
        <f t="shared" si="6"/>
        <v/>
      </c>
      <c r="I54" s="7"/>
      <c r="J54" s="4"/>
      <c r="K54" s="24" t="str">
        <f>IF(OR(ISNUMBER(E54),ISNUMBER(F54)),IF(D54="Yes",HeatedRoofMin,Results!$R$20),"")</f>
        <v/>
      </c>
      <c r="L54" s="24" t="str">
        <f t="shared" si="2"/>
        <v/>
      </c>
      <c r="M54" s="4"/>
      <c r="N54" s="6"/>
      <c r="O54" s="4"/>
      <c r="P54" s="4"/>
      <c r="Q54" s="4"/>
      <c r="R54" s="5"/>
      <c r="S54" s="4"/>
      <c r="T54" s="72"/>
      <c r="U54" s="72"/>
      <c r="V54" s="72"/>
      <c r="W54" s="72"/>
      <c r="X54" s="76"/>
      <c r="Y54" s="72"/>
      <c r="Z54" s="72"/>
      <c r="AA54" s="26" t="str">
        <f t="shared" si="3"/>
        <v>No</v>
      </c>
      <c r="AB54" s="139" t="str">
        <f t="shared" si="4"/>
        <v/>
      </c>
      <c r="AC54" s="139" t="str">
        <f t="shared" si="5"/>
        <v/>
      </c>
      <c r="AD54" s="72"/>
      <c r="AE54" s="72"/>
      <c r="AF54" s="72"/>
      <c r="AG54" s="72"/>
      <c r="AH54" s="72"/>
      <c r="AI54" s="72"/>
      <c r="AJ54" s="72"/>
    </row>
    <row r="55" spans="1:36" x14ac:dyDescent="0.25">
      <c r="A55" s="4"/>
      <c r="B55" s="21">
        <f t="shared" si="1"/>
        <v>46</v>
      </c>
      <c r="C55" s="57"/>
      <c r="D55" s="64" t="s">
        <v>177</v>
      </c>
      <c r="E55" s="55"/>
      <c r="F55" s="55"/>
      <c r="G55" s="138" t="str">
        <f>IF(COUNT(E55:$E$59)=0,"end",IF(NOT(AND(ISNUMBER(E55),ISNUMBER(F55))),"",IF(F55&lt;0.01,"",ROUND(E55,2)/ROUNDDOWN(F55,2))))</f>
        <v>end</v>
      </c>
      <c r="H55" s="18" t="str">
        <f t="shared" si="6"/>
        <v/>
      </c>
      <c r="I55" s="7"/>
      <c r="J55" s="4"/>
      <c r="K55" s="24" t="str">
        <f>IF(OR(ISNUMBER(E55),ISNUMBER(F55)),IF(D55="Yes",HeatedRoofMin,Results!$R$20),"")</f>
        <v/>
      </c>
      <c r="L55" s="24" t="str">
        <f t="shared" si="2"/>
        <v/>
      </c>
      <c r="M55" s="4"/>
      <c r="N55" s="6"/>
      <c r="O55" s="4"/>
      <c r="P55" s="4"/>
      <c r="Q55" s="4"/>
      <c r="R55" s="5"/>
      <c r="S55" s="4"/>
      <c r="T55" s="72"/>
      <c r="U55" s="72"/>
      <c r="V55" s="72"/>
      <c r="W55" s="72"/>
      <c r="X55" s="76"/>
      <c r="Y55" s="72"/>
      <c r="Z55" s="72"/>
      <c r="AA55" s="26" t="str">
        <f t="shared" si="3"/>
        <v>No</v>
      </c>
      <c r="AB55" s="139" t="str">
        <f t="shared" si="4"/>
        <v/>
      </c>
      <c r="AC55" s="139" t="str">
        <f t="shared" si="5"/>
        <v/>
      </c>
      <c r="AD55" s="72"/>
      <c r="AE55" s="72"/>
      <c r="AF55" s="72"/>
      <c r="AG55" s="72"/>
      <c r="AH55" s="72"/>
      <c r="AI55" s="72"/>
      <c r="AJ55" s="72"/>
    </row>
    <row r="56" spans="1:36" x14ac:dyDescent="0.25">
      <c r="A56" s="4"/>
      <c r="B56" s="21">
        <f t="shared" si="1"/>
        <v>47</v>
      </c>
      <c r="C56" s="57"/>
      <c r="D56" s="64" t="s">
        <v>177</v>
      </c>
      <c r="E56" s="55"/>
      <c r="F56" s="55"/>
      <c r="G56" s="138" t="str">
        <f>IF(COUNT(E56:$E$59)=0,"end",IF(NOT(AND(ISNUMBER(E56),ISNUMBER(F56))),"",IF(F56&lt;0.01,"",ROUND(E56,2)/ROUNDDOWN(F56,2))))</f>
        <v>end</v>
      </c>
      <c r="H56" s="18" t="str">
        <f t="shared" si="6"/>
        <v/>
      </c>
      <c r="I56" s="7"/>
      <c r="J56" s="4"/>
      <c r="K56" s="24" t="str">
        <f>IF(OR(ISNUMBER(E56),ISNUMBER(F56)),IF(D56="Yes",HeatedRoofMin,Results!$R$20),"")</f>
        <v/>
      </c>
      <c r="L56" s="24" t="str">
        <f t="shared" si="2"/>
        <v/>
      </c>
      <c r="M56" s="4"/>
      <c r="N56" s="6"/>
      <c r="O56" s="4"/>
      <c r="P56" s="4"/>
      <c r="Q56" s="4"/>
      <c r="R56" s="5"/>
      <c r="S56" s="4"/>
      <c r="T56" s="72"/>
      <c r="U56" s="72"/>
      <c r="V56" s="72"/>
      <c r="W56" s="72"/>
      <c r="X56" s="76"/>
      <c r="Y56" s="72"/>
      <c r="Z56" s="72"/>
      <c r="AA56" s="26" t="str">
        <f t="shared" si="3"/>
        <v>No</v>
      </c>
      <c r="AB56" s="139" t="str">
        <f t="shared" si="4"/>
        <v/>
      </c>
      <c r="AC56" s="139" t="str">
        <f t="shared" si="5"/>
        <v/>
      </c>
      <c r="AD56" s="72"/>
      <c r="AE56" s="72"/>
      <c r="AF56" s="72"/>
      <c r="AG56" s="72"/>
      <c r="AH56" s="72"/>
      <c r="AI56" s="72"/>
      <c r="AJ56" s="72"/>
    </row>
    <row r="57" spans="1:36" x14ac:dyDescent="0.25">
      <c r="A57" s="4"/>
      <c r="B57" s="21">
        <f t="shared" si="1"/>
        <v>48</v>
      </c>
      <c r="C57" s="57"/>
      <c r="D57" s="64" t="s">
        <v>177</v>
      </c>
      <c r="E57" s="55"/>
      <c r="F57" s="55"/>
      <c r="G57" s="138" t="str">
        <f>IF(COUNT(E57:$E$59)=0,"end",IF(NOT(AND(ISNUMBER(E57),ISNUMBER(F57))),"",IF(F57&lt;0.01,"",ROUND(E57,2)/ROUNDDOWN(F57,2))))</f>
        <v>end</v>
      </c>
      <c r="H57" s="18" t="str">
        <f t="shared" si="6"/>
        <v/>
      </c>
      <c r="I57" s="7"/>
      <c r="J57" s="4"/>
      <c r="K57" s="24" t="str">
        <f>IF(OR(ISNUMBER(E57),ISNUMBER(F57)),IF(D57="Yes",HeatedRoofMin,Results!$R$20),"")</f>
        <v/>
      </c>
      <c r="L57" s="24" t="str">
        <f t="shared" si="2"/>
        <v/>
      </c>
      <c r="M57" s="4"/>
      <c r="N57" s="6"/>
      <c r="O57" s="4"/>
      <c r="P57" s="4"/>
      <c r="Q57" s="4"/>
      <c r="R57" s="5"/>
      <c r="S57" s="4"/>
      <c r="T57" s="72"/>
      <c r="U57" s="72"/>
      <c r="V57" s="72"/>
      <c r="W57" s="72"/>
      <c r="X57" s="76"/>
      <c r="Y57" s="72"/>
      <c r="Z57" s="72"/>
      <c r="AA57" s="26" t="str">
        <f t="shared" si="3"/>
        <v>No</v>
      </c>
      <c r="AB57" s="139" t="str">
        <f t="shared" si="4"/>
        <v/>
      </c>
      <c r="AC57" s="139" t="str">
        <f t="shared" si="5"/>
        <v/>
      </c>
      <c r="AD57" s="72"/>
      <c r="AE57" s="72"/>
      <c r="AF57" s="72"/>
      <c r="AG57" s="72"/>
      <c r="AH57" s="72"/>
      <c r="AI57" s="72"/>
      <c r="AJ57" s="72"/>
    </row>
    <row r="58" spans="1:36" x14ac:dyDescent="0.25">
      <c r="A58" s="4"/>
      <c r="B58" s="21">
        <f t="shared" si="1"/>
        <v>49</v>
      </c>
      <c r="C58" s="57"/>
      <c r="D58" s="64" t="s">
        <v>177</v>
      </c>
      <c r="E58" s="55"/>
      <c r="F58" s="55"/>
      <c r="G58" s="138" t="str">
        <f>IF(COUNT(E58:$E$59)=0,"end",IF(NOT(AND(ISNUMBER(E58),ISNUMBER(F58))),"",IF(F58&lt;0.01,"",ROUND(E58,2)/ROUNDDOWN(F58,2))))</f>
        <v>end</v>
      </c>
      <c r="H58" s="18" t="str">
        <f t="shared" si="6"/>
        <v/>
      </c>
      <c r="I58" s="7"/>
      <c r="J58" s="4"/>
      <c r="K58" s="24" t="str">
        <f>IF(OR(ISNUMBER(E58),ISNUMBER(F58)),IF(D58="Yes",HeatedRoofMin,Results!$R$20),"")</f>
        <v/>
      </c>
      <c r="L58" s="24" t="str">
        <f t="shared" si="2"/>
        <v/>
      </c>
      <c r="M58" s="4"/>
      <c r="N58" s="6"/>
      <c r="O58" s="4"/>
      <c r="P58" s="4"/>
      <c r="Q58" s="4"/>
      <c r="R58" s="5"/>
      <c r="S58" s="4"/>
      <c r="T58" s="72"/>
      <c r="U58" s="72"/>
      <c r="V58" s="72"/>
      <c r="W58" s="72"/>
      <c r="X58" s="76"/>
      <c r="Y58" s="72"/>
      <c r="Z58" s="72"/>
      <c r="AA58" s="26" t="str">
        <f t="shared" si="3"/>
        <v>No</v>
      </c>
      <c r="AB58" s="139" t="str">
        <f t="shared" si="4"/>
        <v/>
      </c>
      <c r="AC58" s="139" t="str">
        <f t="shared" si="5"/>
        <v/>
      </c>
      <c r="AD58" s="72"/>
      <c r="AE58" s="72"/>
      <c r="AF58" s="72"/>
      <c r="AG58" s="72"/>
      <c r="AH58" s="72"/>
      <c r="AI58" s="72"/>
      <c r="AJ58" s="72"/>
    </row>
    <row r="59" spans="1:36" x14ac:dyDescent="0.25">
      <c r="A59" s="4"/>
      <c r="B59" s="21">
        <f t="shared" si="1"/>
        <v>50</v>
      </c>
      <c r="C59" s="57"/>
      <c r="D59" s="64" t="s">
        <v>177</v>
      </c>
      <c r="E59" s="55"/>
      <c r="F59" s="56"/>
      <c r="G59" s="138" t="str">
        <f>IF(COUNT(E59:$E$59)=0,"end",IF(NOT(AND(ISNUMBER(E59),ISNUMBER(F59))),"",IF(F59&lt;0.01,"",ROUND(E59,2)/ROUNDDOWN(F59,2))))</f>
        <v>end</v>
      </c>
      <c r="H59" s="18" t="str">
        <f t="shared" si="6"/>
        <v/>
      </c>
      <c r="I59" s="7"/>
      <c r="J59" s="4"/>
      <c r="K59" s="24" t="str">
        <f>IF(OR(ISNUMBER(E59),ISNUMBER(F59)),IF(D59="Yes",HeatedRoofMin,Results!$R$20),"")</f>
        <v/>
      </c>
      <c r="L59" s="24" t="str">
        <f t="shared" si="2"/>
        <v/>
      </c>
      <c r="M59" s="4"/>
      <c r="N59" s="6"/>
      <c r="O59" s="4"/>
      <c r="P59" s="4"/>
      <c r="Q59" s="4"/>
      <c r="R59" s="5"/>
      <c r="S59" s="4"/>
      <c r="T59" s="72"/>
      <c r="U59" s="72"/>
      <c r="V59" s="72"/>
      <c r="W59" s="72"/>
      <c r="X59" s="76"/>
      <c r="Y59" s="72"/>
      <c r="Z59" s="72"/>
      <c r="AA59" s="26" t="str">
        <f t="shared" si="3"/>
        <v>No</v>
      </c>
      <c r="AB59" s="139" t="str">
        <f t="shared" si="4"/>
        <v/>
      </c>
      <c r="AC59" s="139" t="str">
        <f t="shared" si="5"/>
        <v/>
      </c>
      <c r="AD59" s="72"/>
      <c r="AE59" s="72"/>
      <c r="AF59" s="72"/>
      <c r="AG59" s="72"/>
      <c r="AH59" s="72"/>
      <c r="AI59" s="72"/>
      <c r="AJ59" s="72"/>
    </row>
    <row r="60" spans="1:36" x14ac:dyDescent="0.25">
      <c r="A60" s="4"/>
      <c r="B60" s="6"/>
      <c r="C60" s="4"/>
      <c r="D60" s="4"/>
      <c r="E60" s="4"/>
      <c r="F60" s="4"/>
      <c r="G60" s="4"/>
      <c r="H60" s="5"/>
      <c r="I60" s="4"/>
      <c r="J60" s="4"/>
      <c r="K60" s="4"/>
      <c r="L60" s="4"/>
      <c r="M60" s="4"/>
      <c r="N60" s="6"/>
      <c r="O60" s="4"/>
      <c r="P60" s="4"/>
      <c r="Q60" s="4"/>
      <c r="R60" s="5"/>
      <c r="S60" s="4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</row>
    <row r="61" spans="1:36" x14ac:dyDescent="0.25">
      <c r="A61" s="4"/>
      <c r="B61" s="6"/>
      <c r="C61" s="4"/>
      <c r="D61" s="4"/>
      <c r="E61" s="4"/>
      <c r="F61" s="4"/>
      <c r="G61" s="4"/>
      <c r="H61" s="5"/>
      <c r="I61" s="4"/>
      <c r="J61" s="4"/>
      <c r="K61" s="4"/>
      <c r="L61" s="4"/>
      <c r="M61" s="4"/>
      <c r="N61" s="6"/>
      <c r="O61" s="4"/>
      <c r="P61" s="4"/>
      <c r="Q61" s="4"/>
      <c r="R61" s="5"/>
      <c r="S61" s="4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</row>
    <row r="62" spans="1:36" x14ac:dyDescent="0.25">
      <c r="A62" s="4"/>
      <c r="B62" s="6"/>
      <c r="C62" s="4"/>
      <c r="D62" s="4"/>
      <c r="E62" s="4"/>
      <c r="F62" s="4"/>
      <c r="G62" s="4"/>
      <c r="H62" s="5"/>
      <c r="I62" s="4"/>
      <c r="J62" s="4"/>
      <c r="K62" s="4"/>
      <c r="L62" s="4"/>
      <c r="M62" s="4"/>
      <c r="N62" s="6"/>
      <c r="O62" s="4"/>
      <c r="P62" s="4"/>
      <c r="Q62" s="4"/>
      <c r="R62" s="5"/>
      <c r="S62" s="4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</row>
    <row r="63" spans="1:36" x14ac:dyDescent="0.25">
      <c r="A63" s="4"/>
      <c r="B63" s="6"/>
      <c r="C63" s="4"/>
      <c r="D63" s="4"/>
      <c r="E63" s="4"/>
      <c r="F63" s="4"/>
      <c r="G63" s="4"/>
      <c r="H63" s="5"/>
      <c r="I63" s="4"/>
      <c r="J63" s="4"/>
      <c r="K63" s="4"/>
      <c r="L63" s="4"/>
      <c r="M63" s="4"/>
      <c r="N63" s="6"/>
      <c r="O63" s="4"/>
      <c r="P63" s="4"/>
      <c r="Q63" s="4"/>
      <c r="R63" s="5"/>
      <c r="S63" s="4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</row>
    <row r="64" spans="1:36" x14ac:dyDescent="0.25">
      <c r="A64" s="4"/>
      <c r="B64" s="6"/>
      <c r="C64" s="4"/>
      <c r="D64" s="4"/>
      <c r="E64" s="4"/>
      <c r="F64" s="4"/>
      <c r="G64" s="4"/>
      <c r="H64" s="5"/>
      <c r="I64" s="4"/>
      <c r="J64" s="4"/>
      <c r="K64" s="4"/>
      <c r="L64" s="4"/>
      <c r="M64" s="4"/>
      <c r="N64" s="6"/>
      <c r="O64" s="4"/>
      <c r="P64" s="4"/>
      <c r="Q64" s="4"/>
      <c r="R64" s="5"/>
      <c r="S64" s="4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</row>
    <row r="65" spans="1:36" x14ac:dyDescent="0.25">
      <c r="A65" s="4"/>
      <c r="B65" s="6"/>
      <c r="C65" s="4"/>
      <c r="D65" s="4"/>
      <c r="E65" s="4"/>
      <c r="F65" s="4"/>
      <c r="G65" s="4"/>
      <c r="H65" s="5"/>
      <c r="I65" s="4"/>
      <c r="J65" s="4"/>
      <c r="K65" s="4"/>
      <c r="L65" s="4"/>
      <c r="M65" s="4"/>
      <c r="N65" s="6"/>
      <c r="O65" s="4"/>
      <c r="P65" s="4"/>
      <c r="Q65" s="4"/>
      <c r="R65" s="5"/>
      <c r="S65" s="4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</row>
    <row r="66" spans="1:36" x14ac:dyDescent="0.25">
      <c r="A66" s="4"/>
      <c r="B66" s="6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6"/>
      <c r="O66" s="4"/>
      <c r="P66" s="4"/>
      <c r="Q66" s="4"/>
      <c r="R66" s="5"/>
      <c r="S66" s="4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</row>
    <row r="67" spans="1:36" x14ac:dyDescent="0.25">
      <c r="A67" s="4"/>
      <c r="B67" s="6"/>
      <c r="C67" s="4"/>
      <c r="D67" s="4"/>
      <c r="E67" s="4"/>
      <c r="F67" s="4"/>
      <c r="G67" s="4"/>
      <c r="H67" s="5"/>
      <c r="I67" s="4"/>
      <c r="J67" s="4"/>
      <c r="K67" s="4"/>
      <c r="L67" s="4"/>
      <c r="M67" s="4"/>
      <c r="N67" s="6"/>
      <c r="O67" s="4"/>
      <c r="P67" s="4"/>
      <c r="Q67" s="4"/>
      <c r="R67" s="5"/>
      <c r="S67" s="4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</row>
    <row r="68" spans="1:36" x14ac:dyDescent="0.25">
      <c r="A68" s="4"/>
      <c r="B68" s="6"/>
      <c r="C68" s="4"/>
      <c r="D68" s="4"/>
      <c r="E68" s="4"/>
      <c r="F68" s="4"/>
      <c r="G68" s="4"/>
      <c r="H68" s="5"/>
      <c r="I68" s="4"/>
      <c r="J68" s="4"/>
      <c r="K68" s="4"/>
      <c r="L68" s="4"/>
      <c r="M68" s="4"/>
      <c r="N68" s="6"/>
      <c r="O68" s="4"/>
      <c r="P68" s="4"/>
      <c r="Q68" s="4"/>
      <c r="R68" s="5"/>
      <c r="S68" s="4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</row>
    <row r="69" spans="1:36" x14ac:dyDescent="0.25">
      <c r="A69" s="4"/>
      <c r="B69" s="6"/>
      <c r="C69" s="4"/>
      <c r="D69" s="4"/>
      <c r="E69" s="4"/>
      <c r="F69" s="4"/>
      <c r="G69" s="4"/>
      <c r="H69" s="5"/>
      <c r="I69" s="4"/>
      <c r="J69" s="4"/>
      <c r="K69" s="4"/>
      <c r="L69" s="4"/>
      <c r="M69" s="4"/>
      <c r="N69" s="6"/>
      <c r="O69" s="4"/>
      <c r="P69" s="4"/>
      <c r="Q69" s="4"/>
      <c r="R69" s="5"/>
      <c r="S69" s="4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</row>
    <row r="70" spans="1:36" x14ac:dyDescent="0.25">
      <c r="A70" s="4"/>
      <c r="B70" s="6"/>
      <c r="C70" s="4"/>
      <c r="D70" s="4"/>
      <c r="E70" s="4"/>
      <c r="F70" s="4"/>
      <c r="G70" s="4"/>
      <c r="H70" s="5"/>
      <c r="I70" s="4"/>
      <c r="J70" s="4"/>
      <c r="K70" s="4"/>
      <c r="L70" s="4"/>
      <c r="M70" s="4"/>
      <c r="N70" s="6"/>
      <c r="O70" s="4"/>
      <c r="P70" s="4"/>
      <c r="Q70" s="4"/>
      <c r="R70" s="5"/>
      <c r="S70" s="4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</row>
    <row r="71" spans="1:36" x14ac:dyDescent="0.25">
      <c r="A71" s="4"/>
      <c r="B71" s="6"/>
      <c r="C71" s="4"/>
      <c r="D71" s="4"/>
      <c r="E71" s="4"/>
      <c r="F71" s="4"/>
      <c r="G71" s="4"/>
      <c r="H71" s="5"/>
      <c r="I71" s="4"/>
      <c r="J71" s="4"/>
      <c r="K71" s="4"/>
      <c r="L71" s="4"/>
      <c r="M71" s="4"/>
      <c r="N71" s="6"/>
      <c r="O71" s="4"/>
      <c r="P71" s="4"/>
      <c r="Q71" s="4"/>
      <c r="R71" s="5"/>
      <c r="S71" s="4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</row>
    <row r="72" spans="1:36" x14ac:dyDescent="0.25">
      <c r="A72" s="4"/>
      <c r="B72" s="6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6"/>
      <c r="O72" s="4"/>
      <c r="P72" s="4"/>
      <c r="Q72" s="4"/>
      <c r="R72" s="5"/>
      <c r="S72" s="4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</row>
    <row r="73" spans="1:36" x14ac:dyDescent="0.25">
      <c r="A73" s="4"/>
      <c r="B73" s="6"/>
      <c r="C73" s="4"/>
      <c r="D73" s="4"/>
      <c r="E73" s="4"/>
      <c r="F73" s="4"/>
      <c r="G73" s="4"/>
      <c r="H73" s="5"/>
      <c r="I73" s="4"/>
      <c r="J73" s="4"/>
      <c r="K73" s="4"/>
      <c r="L73" s="4"/>
      <c r="M73" s="4"/>
      <c r="N73" s="6"/>
      <c r="O73" s="4"/>
      <c r="P73" s="4"/>
      <c r="Q73" s="4"/>
      <c r="R73" s="5"/>
      <c r="S73" s="4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</row>
    <row r="74" spans="1:36" x14ac:dyDescent="0.25">
      <c r="A74" s="4"/>
      <c r="B74" s="6"/>
      <c r="C74" s="4"/>
      <c r="D74" s="4"/>
      <c r="E74" s="4"/>
      <c r="F74" s="4"/>
      <c r="G74" s="4"/>
      <c r="H74" s="5"/>
      <c r="I74" s="4"/>
      <c r="J74" s="4"/>
      <c r="K74" s="4"/>
      <c r="L74" s="4"/>
      <c r="M74" s="4"/>
      <c r="N74" s="6"/>
      <c r="O74" s="4"/>
      <c r="P74" s="4"/>
      <c r="Q74" s="4"/>
      <c r="R74" s="5"/>
      <c r="S74" s="4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</row>
    <row r="75" spans="1:36" x14ac:dyDescent="0.25">
      <c r="A75" s="4"/>
      <c r="B75" s="6"/>
      <c r="C75" s="4"/>
      <c r="D75" s="4"/>
      <c r="E75" s="4"/>
      <c r="F75" s="4"/>
      <c r="G75" s="4"/>
      <c r="H75" s="5"/>
      <c r="I75" s="4"/>
      <c r="J75" s="4"/>
      <c r="K75" s="4"/>
      <c r="L75" s="4"/>
      <c r="M75" s="4"/>
      <c r="N75" s="6"/>
      <c r="O75" s="4"/>
      <c r="P75" s="4"/>
      <c r="Q75" s="4"/>
      <c r="R75" s="5"/>
      <c r="S75" s="4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</row>
    <row r="76" spans="1:36" x14ac:dyDescent="0.25">
      <c r="A76" s="4"/>
      <c r="B76" s="6"/>
      <c r="C76" s="4"/>
      <c r="D76" s="4"/>
      <c r="E76" s="4"/>
      <c r="F76" s="4"/>
      <c r="G76" s="4"/>
      <c r="H76" s="5"/>
      <c r="I76" s="4"/>
      <c r="J76" s="4"/>
      <c r="K76" s="4"/>
      <c r="L76" s="4"/>
      <c r="M76" s="4"/>
      <c r="N76" s="6"/>
      <c r="O76" s="4"/>
      <c r="P76" s="4"/>
      <c r="Q76" s="4"/>
      <c r="R76" s="5"/>
      <c r="S76" s="4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</row>
    <row r="77" spans="1:36" x14ac:dyDescent="0.25">
      <c r="A77" s="4"/>
      <c r="B77" s="6"/>
      <c r="C77" s="4"/>
      <c r="D77" s="4"/>
      <c r="E77" s="4"/>
      <c r="F77" s="4"/>
      <c r="G77" s="4"/>
      <c r="H77" s="5"/>
      <c r="I77" s="4"/>
      <c r="J77" s="4"/>
      <c r="K77" s="4"/>
      <c r="L77" s="4"/>
      <c r="M77" s="4"/>
      <c r="N77" s="6"/>
      <c r="O77" s="4"/>
      <c r="P77" s="4"/>
      <c r="Q77" s="4"/>
      <c r="R77" s="5"/>
      <c r="S77" s="4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</row>
    <row r="78" spans="1:36" x14ac:dyDescent="0.25">
      <c r="A78" s="4"/>
      <c r="B78" s="6"/>
      <c r="C78" s="4"/>
      <c r="D78" s="4"/>
      <c r="E78" s="4"/>
      <c r="F78" s="4"/>
      <c r="G78" s="4"/>
      <c r="H78" s="5"/>
      <c r="I78" s="4"/>
      <c r="J78" s="4"/>
      <c r="K78" s="4"/>
      <c r="L78" s="4"/>
      <c r="M78" s="4"/>
      <c r="N78" s="6"/>
      <c r="O78" s="4"/>
      <c r="P78" s="4"/>
      <c r="Q78" s="4"/>
      <c r="R78" s="5"/>
      <c r="S78" s="4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</row>
    <row r="79" spans="1:36" x14ac:dyDescent="0.25">
      <c r="A79" s="4"/>
      <c r="B79" s="6"/>
      <c r="C79" s="4"/>
      <c r="D79" s="4"/>
      <c r="E79" s="4"/>
      <c r="F79" s="4"/>
      <c r="G79" s="4"/>
      <c r="H79" s="5"/>
      <c r="I79" s="4"/>
      <c r="J79" s="4"/>
      <c r="K79" s="4"/>
      <c r="L79" s="4"/>
      <c r="M79" s="4"/>
      <c r="N79" s="6"/>
      <c r="O79" s="4"/>
      <c r="P79" s="4"/>
      <c r="Q79" s="4"/>
      <c r="R79" s="5"/>
      <c r="S79" s="4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</row>
    <row r="80" spans="1:36" x14ac:dyDescent="0.25">
      <c r="A80" s="4"/>
      <c r="B80" s="6"/>
      <c r="C80" s="4"/>
      <c r="D80" s="4"/>
      <c r="E80" s="4"/>
      <c r="F80" s="4"/>
      <c r="G80" s="4"/>
      <c r="H80" s="5"/>
      <c r="I80" s="4"/>
      <c r="J80" s="4"/>
      <c r="K80" s="4"/>
      <c r="L80" s="4"/>
      <c r="M80" s="4"/>
      <c r="N80" s="6"/>
      <c r="O80" s="4"/>
      <c r="P80" s="4"/>
      <c r="Q80" s="4"/>
      <c r="R80" s="5"/>
      <c r="S80" s="4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</row>
    <row r="81" spans="1:36" x14ac:dyDescent="0.25">
      <c r="A81" s="4"/>
      <c r="B81" s="6"/>
      <c r="C81" s="4"/>
      <c r="D81" s="4"/>
      <c r="E81" s="4"/>
      <c r="F81" s="4"/>
      <c r="G81" s="4"/>
      <c r="H81" s="5"/>
      <c r="I81" s="4"/>
      <c r="J81" s="4"/>
      <c r="K81" s="4"/>
      <c r="L81" s="4"/>
      <c r="M81" s="4"/>
      <c r="N81" s="6"/>
      <c r="O81" s="4"/>
      <c r="P81" s="4"/>
      <c r="Q81" s="4"/>
      <c r="R81" s="5"/>
      <c r="S81" s="4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</row>
    <row r="82" spans="1:36" x14ac:dyDescent="0.25">
      <c r="A82" s="4"/>
      <c r="B82" s="6"/>
      <c r="C82" s="4"/>
      <c r="D82" s="4"/>
      <c r="E82" s="4"/>
      <c r="F82" s="4"/>
      <c r="G82" s="4"/>
      <c r="H82" s="5"/>
      <c r="I82" s="4"/>
      <c r="J82" s="4"/>
      <c r="K82" s="4"/>
      <c r="L82" s="4"/>
      <c r="M82" s="4"/>
      <c r="N82" s="6"/>
      <c r="O82" s="4"/>
      <c r="P82" s="4"/>
      <c r="Q82" s="4"/>
      <c r="R82" s="5"/>
      <c r="S82" s="4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</row>
    <row r="83" spans="1:36" x14ac:dyDescent="0.25">
      <c r="A83" s="4"/>
      <c r="B83" s="6"/>
      <c r="C83" s="4"/>
      <c r="D83" s="4"/>
      <c r="E83" s="4"/>
      <c r="F83" s="4"/>
      <c r="G83" s="4"/>
      <c r="H83" s="5"/>
      <c r="I83" s="4"/>
      <c r="J83" s="4"/>
      <c r="K83" s="4"/>
      <c r="L83" s="4"/>
      <c r="M83" s="4"/>
      <c r="N83" s="6"/>
      <c r="O83" s="4"/>
      <c r="P83" s="4"/>
      <c r="Q83" s="4"/>
      <c r="R83" s="5"/>
      <c r="S83" s="4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</row>
    <row r="84" spans="1:36" x14ac:dyDescent="0.25">
      <c r="A84" s="4"/>
      <c r="B84" s="6"/>
      <c r="C84" s="4"/>
      <c r="D84" s="4"/>
      <c r="E84" s="4"/>
      <c r="F84" s="4"/>
      <c r="G84" s="4"/>
      <c r="H84" s="5"/>
      <c r="I84" s="4"/>
      <c r="J84" s="4"/>
      <c r="K84" s="4"/>
      <c r="L84" s="4"/>
      <c r="M84" s="4"/>
      <c r="N84" s="6"/>
      <c r="O84" s="4"/>
      <c r="P84" s="4"/>
      <c r="Q84" s="4"/>
      <c r="R84" s="5"/>
      <c r="S84" s="4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</row>
    <row r="85" spans="1:36" x14ac:dyDescent="0.25">
      <c r="A85" s="4"/>
      <c r="B85" s="6"/>
      <c r="C85" s="4"/>
      <c r="D85" s="4"/>
      <c r="E85" s="4"/>
      <c r="F85" s="4"/>
      <c r="G85" s="4"/>
      <c r="H85" s="5"/>
      <c r="I85" s="4"/>
      <c r="J85" s="4"/>
      <c r="K85" s="4"/>
      <c r="L85" s="4"/>
      <c r="M85" s="4"/>
      <c r="N85" s="6"/>
      <c r="O85" s="4"/>
      <c r="P85" s="4"/>
      <c r="Q85" s="4"/>
      <c r="R85" s="5"/>
      <c r="S85" s="4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</row>
    <row r="86" spans="1:36" x14ac:dyDescent="0.25">
      <c r="A86" s="4"/>
      <c r="B86" s="6"/>
      <c r="C86" s="4"/>
      <c r="D86" s="4"/>
      <c r="E86" s="4"/>
      <c r="F86" s="4"/>
      <c r="G86" s="4"/>
      <c r="H86" s="5"/>
      <c r="I86" s="4"/>
      <c r="J86" s="4"/>
      <c r="K86" s="4"/>
      <c r="L86" s="4"/>
      <c r="M86" s="4"/>
      <c r="N86" s="6"/>
      <c r="O86" s="4"/>
      <c r="P86" s="4"/>
      <c r="Q86" s="4"/>
      <c r="R86" s="5"/>
      <c r="S86" s="4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</row>
    <row r="87" spans="1:36" x14ac:dyDescent="0.25">
      <c r="A87" s="4"/>
      <c r="B87" s="6"/>
      <c r="C87" s="4"/>
      <c r="D87" s="4"/>
      <c r="E87" s="4"/>
      <c r="F87" s="4"/>
      <c r="G87" s="4"/>
      <c r="H87" s="5"/>
      <c r="I87" s="4"/>
      <c r="J87" s="4"/>
      <c r="K87" s="4"/>
      <c r="L87" s="4"/>
      <c r="M87" s="4"/>
      <c r="N87" s="6"/>
      <c r="O87" s="4"/>
      <c r="P87" s="4"/>
      <c r="Q87" s="4"/>
      <c r="R87" s="5"/>
      <c r="S87" s="4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</row>
    <row r="88" spans="1:36" x14ac:dyDescent="0.25">
      <c r="A88" s="4"/>
      <c r="B88" s="6"/>
      <c r="C88" s="4"/>
      <c r="D88" s="4"/>
      <c r="E88" s="4"/>
      <c r="F88" s="4"/>
      <c r="G88" s="4"/>
      <c r="H88" s="5"/>
      <c r="I88" s="4"/>
      <c r="J88" s="4"/>
      <c r="K88" s="4"/>
      <c r="L88" s="4"/>
      <c r="M88" s="4"/>
      <c r="N88" s="6"/>
      <c r="O88" s="4"/>
      <c r="P88" s="4"/>
      <c r="Q88" s="4"/>
      <c r="R88" s="5"/>
      <c r="S88" s="4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</row>
    <row r="89" spans="1:36" x14ac:dyDescent="0.25">
      <c r="A89" s="4"/>
      <c r="B89" s="6"/>
      <c r="C89" s="4"/>
      <c r="D89" s="4"/>
      <c r="E89" s="4"/>
      <c r="F89" s="4"/>
      <c r="G89" s="4"/>
      <c r="H89" s="5"/>
      <c r="I89" s="4"/>
      <c r="J89" s="4"/>
      <c r="K89" s="4"/>
      <c r="L89" s="4"/>
      <c r="M89" s="4"/>
      <c r="N89" s="6"/>
      <c r="O89" s="4"/>
      <c r="P89" s="4"/>
      <c r="Q89" s="4"/>
      <c r="R89" s="5"/>
      <c r="S89" s="4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</row>
    <row r="90" spans="1:36" x14ac:dyDescent="0.25">
      <c r="A90" s="4"/>
      <c r="B90" s="6"/>
      <c r="C90" s="4"/>
      <c r="D90" s="4"/>
      <c r="E90" s="4"/>
      <c r="F90" s="4"/>
      <c r="G90" s="4"/>
      <c r="H90" s="5"/>
      <c r="I90" s="4"/>
      <c r="J90" s="4"/>
      <c r="K90" s="4"/>
      <c r="L90" s="4"/>
      <c r="M90" s="4"/>
      <c r="N90" s="6"/>
      <c r="O90" s="4"/>
      <c r="P90" s="4"/>
      <c r="Q90" s="4"/>
      <c r="R90" s="5"/>
      <c r="S90" s="4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</row>
    <row r="91" spans="1:36" x14ac:dyDescent="0.25">
      <c r="A91" s="4"/>
      <c r="B91" s="6"/>
      <c r="C91" s="4"/>
      <c r="D91" s="4"/>
      <c r="E91" s="4"/>
      <c r="F91" s="4"/>
      <c r="G91" s="4"/>
      <c r="H91" s="5"/>
      <c r="I91" s="4"/>
      <c r="J91" s="4"/>
      <c r="K91" s="4"/>
      <c r="L91" s="4"/>
      <c r="M91" s="4"/>
      <c r="N91" s="6"/>
      <c r="O91" s="4"/>
      <c r="P91" s="4"/>
      <c r="Q91" s="4"/>
      <c r="R91" s="5"/>
      <c r="S91" s="4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</row>
    <row r="92" spans="1:36" x14ac:dyDescent="0.25">
      <c r="A92" s="4"/>
      <c r="B92" s="6"/>
      <c r="C92" s="4"/>
      <c r="D92" s="4"/>
      <c r="E92" s="4"/>
      <c r="F92" s="4"/>
      <c r="G92" s="4"/>
      <c r="H92" s="5"/>
      <c r="I92" s="4"/>
      <c r="J92" s="4"/>
      <c r="K92" s="4"/>
      <c r="L92" s="4"/>
      <c r="M92" s="4"/>
      <c r="N92" s="6"/>
      <c r="O92" s="4"/>
      <c r="P92" s="4"/>
      <c r="Q92" s="4"/>
      <c r="R92" s="5"/>
      <c r="S92" s="4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</row>
    <row r="93" spans="1:36" x14ac:dyDescent="0.25">
      <c r="A93" s="4"/>
      <c r="B93" s="6"/>
      <c r="C93" s="4"/>
      <c r="D93" s="4"/>
      <c r="E93" s="4"/>
      <c r="F93" s="4"/>
      <c r="G93" s="4"/>
      <c r="H93" s="5"/>
      <c r="I93" s="4"/>
      <c r="J93" s="4"/>
      <c r="K93" s="4"/>
      <c r="L93" s="4"/>
      <c r="M93" s="4"/>
      <c r="N93" s="6"/>
      <c r="O93" s="4"/>
      <c r="P93" s="4"/>
      <c r="Q93" s="4"/>
      <c r="R93" s="5"/>
      <c r="S93" s="4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</row>
    <row r="94" spans="1:36" x14ac:dyDescent="0.25">
      <c r="A94" s="4"/>
      <c r="B94" s="6"/>
      <c r="C94" s="4"/>
      <c r="D94" s="4"/>
      <c r="E94" s="4"/>
      <c r="F94" s="4"/>
      <c r="G94" s="4"/>
      <c r="H94" s="5"/>
      <c r="I94" s="4"/>
      <c r="J94" s="4"/>
      <c r="K94" s="4"/>
      <c r="L94" s="4"/>
      <c r="M94" s="4"/>
      <c r="N94" s="6"/>
      <c r="O94" s="4"/>
      <c r="P94" s="4"/>
      <c r="Q94" s="4"/>
      <c r="R94" s="5"/>
      <c r="S94" s="4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</row>
    <row r="95" spans="1:36" x14ac:dyDescent="0.25">
      <c r="A95" s="4"/>
      <c r="B95" s="6"/>
      <c r="C95" s="4"/>
      <c r="D95" s="4"/>
      <c r="E95" s="4"/>
      <c r="F95" s="4"/>
      <c r="G95" s="4"/>
      <c r="H95" s="5"/>
      <c r="I95" s="4"/>
      <c r="J95" s="4"/>
      <c r="K95" s="4"/>
      <c r="L95" s="4"/>
      <c r="M95" s="4"/>
      <c r="N95" s="6"/>
      <c r="O95" s="4"/>
      <c r="P95" s="4"/>
      <c r="Q95" s="4"/>
      <c r="R95" s="5"/>
      <c r="S95" s="4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</row>
    <row r="96" spans="1:36" x14ac:dyDescent="0.25">
      <c r="A96" s="4"/>
      <c r="B96" s="6"/>
      <c r="C96" s="4"/>
      <c r="D96" s="4"/>
      <c r="E96" s="4"/>
      <c r="F96" s="4"/>
      <c r="G96" s="4"/>
      <c r="H96" s="5"/>
      <c r="I96" s="4"/>
      <c r="J96" s="4"/>
      <c r="K96" s="4"/>
      <c r="L96" s="4"/>
      <c r="M96" s="4"/>
      <c r="N96" s="6"/>
      <c r="O96" s="4"/>
      <c r="P96" s="4"/>
      <c r="Q96" s="4"/>
      <c r="R96" s="5"/>
      <c r="S96" s="4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</row>
    <row r="97" spans="1:36" x14ac:dyDescent="0.25">
      <c r="A97" s="4"/>
      <c r="B97" s="6"/>
      <c r="C97" s="4"/>
      <c r="D97" s="4"/>
      <c r="E97" s="4"/>
      <c r="F97" s="4"/>
      <c r="G97" s="4"/>
      <c r="H97" s="5"/>
      <c r="I97" s="4"/>
      <c r="J97" s="4"/>
      <c r="K97" s="4"/>
      <c r="L97" s="4"/>
      <c r="M97" s="4"/>
      <c r="N97" s="6"/>
      <c r="O97" s="4"/>
      <c r="P97" s="4"/>
      <c r="Q97" s="4"/>
      <c r="R97" s="5"/>
      <c r="S97" s="4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</row>
    <row r="98" spans="1:36" x14ac:dyDescent="0.25">
      <c r="A98" s="4"/>
      <c r="B98" s="6"/>
      <c r="C98" s="4"/>
      <c r="D98" s="4"/>
      <c r="E98" s="4"/>
      <c r="F98" s="4"/>
      <c r="G98" s="4"/>
      <c r="H98" s="5"/>
      <c r="I98" s="4"/>
      <c r="J98" s="4"/>
      <c r="K98" s="4"/>
      <c r="L98" s="4"/>
      <c r="M98" s="4"/>
      <c r="N98" s="6"/>
      <c r="O98" s="4"/>
      <c r="P98" s="4"/>
      <c r="Q98" s="4"/>
      <c r="R98" s="5"/>
      <c r="S98" s="4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</row>
    <row r="99" spans="1:36" x14ac:dyDescent="0.25">
      <c r="A99" s="4"/>
      <c r="B99" s="6"/>
      <c r="C99" s="4"/>
      <c r="D99" s="4"/>
      <c r="E99" s="4"/>
      <c r="F99" s="4"/>
      <c r="G99" s="4"/>
      <c r="H99" s="5"/>
      <c r="I99" s="4"/>
      <c r="J99" s="4"/>
      <c r="K99" s="4"/>
      <c r="L99" s="4"/>
      <c r="M99" s="4"/>
      <c r="N99" s="6"/>
      <c r="O99" s="4"/>
      <c r="P99" s="4"/>
      <c r="Q99" s="4"/>
      <c r="R99" s="5"/>
      <c r="S99" s="4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</row>
    <row r="100" spans="1:36" x14ac:dyDescent="0.25">
      <c r="A100" s="4"/>
      <c r="B100" s="6"/>
      <c r="C100" s="4"/>
      <c r="D100" s="4"/>
      <c r="E100" s="4"/>
      <c r="F100" s="4"/>
      <c r="G100" s="4"/>
      <c r="H100" s="5"/>
      <c r="I100" s="4"/>
      <c r="J100" s="4"/>
      <c r="K100" s="4"/>
      <c r="L100" s="4"/>
      <c r="M100" s="4"/>
      <c r="N100" s="6"/>
      <c r="O100" s="4"/>
      <c r="P100" s="4"/>
      <c r="Q100" s="4"/>
      <c r="R100" s="5"/>
      <c r="S100" s="4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</row>
    <row r="101" spans="1:36" x14ac:dyDescent="0.25">
      <c r="A101" s="4"/>
      <c r="B101" s="6"/>
      <c r="C101" s="4"/>
      <c r="D101" s="4"/>
      <c r="E101" s="4"/>
      <c r="F101" s="4"/>
      <c r="G101" s="4"/>
      <c r="H101" s="5"/>
      <c r="I101" s="4"/>
      <c r="J101" s="4"/>
      <c r="K101" s="4"/>
      <c r="L101" s="4"/>
      <c r="M101" s="4"/>
      <c r="N101" s="6"/>
      <c r="O101" s="4"/>
      <c r="P101" s="4"/>
      <c r="Q101" s="4"/>
      <c r="R101" s="5"/>
      <c r="S101" s="4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</row>
  </sheetData>
  <sheetProtection algorithmName="SHA-512" hashValue="Y2CDs/FHQKaeortBACg8eJmExpZQrR9qXqtnL0U/F1L1GDPbzP6TZ6GBENrV05r0dV9VwfOqrKrKFCQ1ntwuhA==" saltValue="lfLA1PRc+J3LXY+RdeWFXg==" spinCount="100000" sheet="1" formatColumns="0" formatRows="0" selectLockedCells="1"/>
  <mergeCells count="1">
    <mergeCell ref="P10:R10"/>
  </mergeCells>
  <conditionalFormatting sqref="D10:D59">
    <cfRule type="cellIs" dxfId="64" priority="1" operator="equal">
      <formula>"No"</formula>
    </cfRule>
  </conditionalFormatting>
  <conditionalFormatting sqref="F13">
    <cfRule type="expression" dxfId="63" priority="6">
      <formula>OR(#REF!="Windows",#REF!="Skylights")</formula>
    </cfRule>
  </conditionalFormatting>
  <conditionalFormatting sqref="F14">
    <cfRule type="expression" dxfId="62" priority="7" stopIfTrue="1">
      <formula>OR(#REF!="Windows", #REF!="Skylights")</formula>
    </cfRule>
  </conditionalFormatting>
  <conditionalFormatting sqref="F15">
    <cfRule type="expression" dxfId="61" priority="8" stopIfTrue="1">
      <formula>OR(#REF!="Windows", #REF!="Skylights")</formula>
    </cfRule>
  </conditionalFormatting>
  <conditionalFormatting sqref="F16">
    <cfRule type="expression" dxfId="60" priority="9" stopIfTrue="1">
      <formula>OR(#REF!="Windows", #REF!="Skylights")</formula>
    </cfRule>
  </conditionalFormatting>
  <conditionalFormatting sqref="F17">
    <cfRule type="expression" dxfId="59" priority="10" stopIfTrue="1">
      <formula>OR(#REF!="Windows", #REF!="Skylights")</formula>
    </cfRule>
  </conditionalFormatting>
  <conditionalFormatting sqref="F18">
    <cfRule type="expression" dxfId="58" priority="11" stopIfTrue="1">
      <formula>OR(#REF!="Windows", #REF!="Skylights")</formula>
    </cfRule>
  </conditionalFormatting>
  <conditionalFormatting sqref="F19:F59">
    <cfRule type="expression" dxfId="57" priority="12" stopIfTrue="1">
      <formula>OR(#REF!="Windows", #REF!="Skylights")</formula>
    </cfRule>
  </conditionalFormatting>
  <conditionalFormatting sqref="G10:G59">
    <cfRule type="containsText" dxfId="56" priority="2" operator="containsText" text="end">
      <formula>NOT(ISERROR(SEARCH("end",G10)))</formula>
    </cfRule>
  </conditionalFormatting>
  <conditionalFormatting sqref="O27">
    <cfRule type="cellIs" dxfId="55" priority="3" operator="equal">
      <formula>"Comparison of proposed building against the reference building"</formula>
    </cfRule>
  </conditionalFormatting>
  <conditionalFormatting sqref="R27">
    <cfRule type="cellIs" dxfId="54" priority="4" operator="equal">
      <formula>"Fail"</formula>
    </cfRule>
    <cfRule type="cellIs" dxfId="53" priority="5" operator="equal">
      <formula>"PASS"</formula>
    </cfRule>
  </conditionalFormatting>
  <dataValidations count="2">
    <dataValidation type="decimal" operator="greaterThanOrEqual" allowBlank="1" showErrorMessage="1" error="No negative areas" prompt="No negative areas" sqref="E10:E59" xr:uid="{5CEEA3C7-5FA7-4564-8DFA-DD62B5AC0A93}">
      <formula1>0</formula1>
    </dataValidation>
    <dataValidation type="list" allowBlank="1" showInputMessage="1" showErrorMessage="1" sqref="D10:D59" xr:uid="{82C35F7E-EA33-4AE6-AC63-DFECB10943DB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&amp;CPage &amp;P of &amp;N</oddFooter>
  </headerFooter>
  <ignoredErrors>
    <ignoredError sqref="G11:G12 G16:G2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D39E-9F17-4C14-8989-6B73F58DABDD}">
  <sheetPr codeName="Sheet7"/>
  <dimension ref="A1:AM101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2.5703125" customWidth="1"/>
    <col min="2" max="2" width="3.28515625" style="22" customWidth="1"/>
    <col min="3" max="3" width="32.28515625" customWidth="1"/>
    <col min="4" max="4" width="5.7109375" customWidth="1"/>
    <col min="5" max="5" width="10.85546875" customWidth="1"/>
    <col min="6" max="6" width="10.42578125" style="118" customWidth="1"/>
    <col min="7" max="7" width="11.7109375" style="118" customWidth="1"/>
    <col min="8" max="8" width="13.7109375" customWidth="1"/>
    <col min="9" max="9" width="13.28515625" style="118" customWidth="1"/>
    <col min="10" max="10" width="13.7109375" customWidth="1"/>
    <col min="11" max="11" width="16.7109375" style="2" customWidth="1"/>
    <col min="12" max="13" width="2" customWidth="1"/>
    <col min="14" max="14" width="9.5703125" hidden="1" customWidth="1"/>
    <col min="15" max="15" width="8.28515625" customWidth="1"/>
    <col min="16" max="16" width="2.140625" customWidth="1"/>
    <col min="17" max="17" width="2.140625" style="22" customWidth="1"/>
    <col min="18" max="18" width="21" customWidth="1"/>
    <col min="19" max="19" width="25.7109375" customWidth="1"/>
    <col min="20" max="20" width="20.7109375" customWidth="1"/>
    <col min="21" max="21" width="16.7109375" style="2" customWidth="1"/>
    <col min="22" max="22" width="2" customWidth="1"/>
    <col min="23" max="23" width="1.5703125" customWidth="1"/>
    <col min="24" max="24" width="1.85546875" customWidth="1"/>
    <col min="25" max="38" width="9.5703125" customWidth="1"/>
  </cols>
  <sheetData>
    <row r="1" spans="1:39" ht="18.75" customHeight="1" x14ac:dyDescent="0.25">
      <c r="A1" s="81"/>
      <c r="B1" s="82"/>
      <c r="C1" s="81"/>
      <c r="D1" s="81"/>
      <c r="E1" s="81"/>
      <c r="F1" s="113"/>
      <c r="G1" s="113"/>
      <c r="H1" s="81"/>
      <c r="I1" s="113"/>
      <c r="J1" s="81"/>
      <c r="K1" s="83"/>
      <c r="L1" s="84"/>
      <c r="M1" s="84"/>
      <c r="N1" s="85"/>
      <c r="O1" s="85"/>
      <c r="P1" s="85"/>
      <c r="Q1" s="81"/>
      <c r="R1" s="83"/>
      <c r="S1" s="81"/>
      <c r="T1" s="81"/>
      <c r="U1" s="83"/>
      <c r="V1" s="84"/>
      <c r="W1" s="24"/>
      <c r="X1" s="24"/>
      <c r="Y1" s="58"/>
      <c r="Z1" s="86"/>
      <c r="AA1" s="58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</row>
    <row r="2" spans="1:39" ht="7.5" customHeight="1" x14ac:dyDescent="0.25">
      <c r="A2" s="4"/>
      <c r="B2" s="6"/>
      <c r="C2" s="4"/>
      <c r="D2" s="4"/>
      <c r="E2" s="4"/>
      <c r="F2" s="114"/>
      <c r="G2" s="114"/>
      <c r="H2" s="4"/>
      <c r="I2" s="114"/>
      <c r="J2" s="4"/>
      <c r="K2" s="5"/>
      <c r="L2" s="59"/>
      <c r="M2" s="59"/>
      <c r="N2" s="24"/>
      <c r="O2" s="24"/>
      <c r="P2" s="24"/>
      <c r="Q2" s="4"/>
      <c r="R2" s="5"/>
      <c r="S2" s="4"/>
      <c r="T2" s="4"/>
      <c r="U2" s="5"/>
      <c r="V2" s="59"/>
      <c r="W2" s="24"/>
      <c r="X2" s="24"/>
      <c r="Y2" s="58"/>
      <c r="Z2" s="86"/>
      <c r="AA2" s="5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</row>
    <row r="3" spans="1:39" ht="6.75" customHeight="1" x14ac:dyDescent="0.25">
      <c r="A3" s="4"/>
      <c r="B3" s="19"/>
      <c r="C3" s="7"/>
      <c r="D3" s="7"/>
      <c r="E3" s="7"/>
      <c r="F3" s="115"/>
      <c r="G3" s="115"/>
      <c r="H3" s="7"/>
      <c r="I3" s="115"/>
      <c r="J3" s="7"/>
      <c r="K3" s="8"/>
      <c r="L3" s="7"/>
      <c r="M3" s="4"/>
      <c r="N3" s="40"/>
      <c r="O3" s="40"/>
      <c r="P3" s="40"/>
      <c r="Q3" s="6"/>
      <c r="R3" s="4"/>
      <c r="S3" s="4"/>
      <c r="T3" s="4"/>
      <c r="U3" s="5"/>
      <c r="V3" s="4"/>
      <c r="W3" s="26"/>
      <c r="X3" s="40"/>
      <c r="Y3" s="40"/>
      <c r="Z3" s="40"/>
      <c r="AA3" s="40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41"/>
    </row>
    <row r="4" spans="1:39" s="214" customFormat="1" ht="32.1" customHeight="1" x14ac:dyDescent="0.25">
      <c r="A4" s="204"/>
      <c r="B4" s="205"/>
      <c r="C4" s="206" t="s">
        <v>188</v>
      </c>
      <c r="D4" s="206"/>
      <c r="E4" s="206"/>
      <c r="F4" s="216"/>
      <c r="G4" s="217"/>
      <c r="H4" s="202"/>
      <c r="I4" s="217"/>
      <c r="J4" s="202"/>
      <c r="K4" s="203"/>
      <c r="L4" s="202"/>
      <c r="M4" s="204"/>
      <c r="N4" s="207"/>
      <c r="O4" s="207"/>
      <c r="P4" s="207"/>
      <c r="Q4" s="208"/>
      <c r="R4" s="209"/>
      <c r="S4" s="204"/>
      <c r="T4" s="204"/>
      <c r="U4" s="210"/>
      <c r="V4" s="204"/>
      <c r="W4" s="211"/>
      <c r="X4" s="207"/>
      <c r="Y4" s="207"/>
      <c r="Z4" s="207"/>
      <c r="AA4" s="207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3"/>
    </row>
    <row r="5" spans="1:39" ht="4.5" customHeight="1" x14ac:dyDescent="0.25">
      <c r="A5" s="4"/>
      <c r="B5" s="19"/>
      <c r="C5" s="7"/>
      <c r="D5" s="7"/>
      <c r="E5" s="7"/>
      <c r="F5" s="115"/>
      <c r="G5" s="115"/>
      <c r="H5" s="7"/>
      <c r="I5" s="115"/>
      <c r="J5" s="7"/>
      <c r="K5" s="8"/>
      <c r="L5" s="7"/>
      <c r="M5" s="4"/>
      <c r="N5" s="40"/>
      <c r="O5" s="40"/>
      <c r="P5" s="40"/>
      <c r="Q5" s="6"/>
      <c r="R5" s="4"/>
      <c r="S5" s="4"/>
      <c r="T5" s="4"/>
      <c r="U5" s="5"/>
      <c r="V5" s="4"/>
      <c r="W5" s="26"/>
      <c r="X5" s="40"/>
      <c r="Y5" s="40"/>
      <c r="Z5" s="40"/>
      <c r="AA5" s="40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41"/>
    </row>
    <row r="6" spans="1:39" s="2" customFormat="1" ht="12.75" customHeight="1" x14ac:dyDescent="0.25">
      <c r="A6" s="5"/>
      <c r="B6" s="20"/>
      <c r="C6" s="9" t="str">
        <f>Results!E4</f>
        <v>Version:  4 May 2023</v>
      </c>
      <c r="D6" s="9"/>
      <c r="E6" s="9"/>
      <c r="F6" s="116"/>
      <c r="G6" s="117"/>
      <c r="H6" s="8"/>
      <c r="I6" s="190"/>
      <c r="J6" s="8"/>
      <c r="K6" s="8"/>
      <c r="L6" s="8"/>
      <c r="M6" s="5"/>
      <c r="N6" s="40"/>
      <c r="O6" s="40"/>
      <c r="P6" s="40"/>
      <c r="Q6" s="87"/>
      <c r="R6" s="88"/>
      <c r="S6" s="89"/>
      <c r="T6" s="5"/>
      <c r="U6" s="5"/>
      <c r="V6" s="5"/>
      <c r="W6" s="26"/>
      <c r="X6" s="40"/>
      <c r="Y6" s="65"/>
      <c r="Z6" s="65"/>
      <c r="AA6" s="6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42"/>
    </row>
    <row r="7" spans="1:39" ht="8.25" customHeight="1" x14ac:dyDescent="0.25">
      <c r="A7" s="4"/>
      <c r="B7" s="19"/>
      <c r="C7" s="7"/>
      <c r="D7" s="7"/>
      <c r="E7" s="7"/>
      <c r="F7" s="115"/>
      <c r="G7" s="115"/>
      <c r="H7" s="7"/>
      <c r="I7" s="115"/>
      <c r="J7" s="7"/>
      <c r="K7" s="8"/>
      <c r="L7" s="7"/>
      <c r="M7" s="4"/>
      <c r="N7" s="40"/>
      <c r="O7" s="40"/>
      <c r="P7" s="40"/>
      <c r="Q7" s="87"/>
      <c r="R7" s="88"/>
      <c r="S7" s="89"/>
      <c r="T7" s="5"/>
      <c r="U7" s="5"/>
      <c r="V7" s="5"/>
      <c r="W7" s="26"/>
      <c r="X7" s="40"/>
      <c r="Y7" s="40"/>
      <c r="Z7" s="40"/>
      <c r="AA7" s="40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41"/>
    </row>
    <row r="8" spans="1:39" ht="15" customHeight="1" x14ac:dyDescent="0.25">
      <c r="A8" s="4"/>
      <c r="B8" s="19"/>
      <c r="C8" s="7"/>
      <c r="D8" s="7"/>
      <c r="E8" s="260" t="s">
        <v>139</v>
      </c>
      <c r="F8" s="261"/>
      <c r="G8" s="262"/>
      <c r="H8" s="188" t="s">
        <v>126</v>
      </c>
      <c r="I8" s="187" t="s">
        <v>128</v>
      </c>
      <c r="J8" s="7"/>
      <c r="K8" s="8"/>
      <c r="L8" s="7"/>
      <c r="M8" s="4"/>
      <c r="N8" s="40"/>
      <c r="O8" s="40"/>
      <c r="P8" s="40"/>
      <c r="Q8" s="87"/>
      <c r="R8" s="88"/>
      <c r="S8" s="89"/>
      <c r="T8" s="5"/>
      <c r="U8" s="5"/>
      <c r="V8" s="5"/>
      <c r="W8" s="26"/>
      <c r="X8" s="40"/>
      <c r="Y8" s="40"/>
      <c r="Z8" s="40"/>
      <c r="AA8" s="40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41"/>
    </row>
    <row r="9" spans="1:39" ht="30" customHeight="1" thickBot="1" x14ac:dyDescent="0.3">
      <c r="A9" s="4"/>
      <c r="B9" s="19"/>
      <c r="C9" s="14" t="s">
        <v>123</v>
      </c>
      <c r="D9" s="16" t="s">
        <v>178</v>
      </c>
      <c r="E9" s="121" t="s">
        <v>89</v>
      </c>
      <c r="F9" s="119" t="s">
        <v>124</v>
      </c>
      <c r="G9" s="120" t="s">
        <v>125</v>
      </c>
      <c r="H9" s="189" t="s">
        <v>127</v>
      </c>
      <c r="I9" s="177" t="s">
        <v>89</v>
      </c>
      <c r="J9" s="15" t="s">
        <v>88</v>
      </c>
      <c r="K9" s="16" t="s">
        <v>86</v>
      </c>
      <c r="L9" s="7"/>
      <c r="M9" s="4"/>
      <c r="N9" s="130" t="s">
        <v>164</v>
      </c>
      <c r="O9" s="25" t="s">
        <v>95</v>
      </c>
      <c r="P9" s="25"/>
      <c r="Q9" s="19"/>
      <c r="R9" s="7"/>
      <c r="S9" s="7"/>
      <c r="T9" s="7"/>
      <c r="U9" s="8"/>
      <c r="V9" s="7"/>
      <c r="W9" s="26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1"/>
    </row>
    <row r="10" spans="1:39" ht="15" customHeight="1" thickBot="1" x14ac:dyDescent="0.3">
      <c r="A10" s="4"/>
      <c r="B10" s="21">
        <f>ROW()-9</f>
        <v>1</v>
      </c>
      <c r="C10" s="71"/>
      <c r="D10" s="192"/>
      <c r="E10" s="126"/>
      <c r="F10" s="123"/>
      <c r="G10" s="124"/>
      <c r="H10" s="126"/>
      <c r="I10" s="191" t="str">
        <f>IF(AND(ISBLANK(F10),ISBLANK(G10),ISBLANK(E10)),"",
IF(AND(ISNUMBER(E10),OR(ISNUMBER(F10),ISNUMBER(G10))),"Choose one",
IF(AND(ISNUMBER(E10),ISBLANK(F10),ISBLANK(G10)),E10,
IF(AND(ISNUMBER(F10),ISNUMBER(G10)),F10*G10/1000000,
IF(ISBLANK(F10),"Enter Height",
IF(ISBLANK(G10),"Enter Width"))))))</f>
        <v/>
      </c>
      <c r="J10" s="137" t="str">
        <f>IF(COUNT(I10:$I$59)=0,"end",IF(NOT(AND(ISNUMBER(I10),ISNUMBER(H10))),"",IF(H10&lt;0.01,"",ROUND(I10,2)/ROUNDDOWN(H10,2))))</f>
        <v>end</v>
      </c>
      <c r="K10" s="18" t="str">
        <f>IF(AND(ISBLANK(I10),ISBLANK(H10)),"",IF(AND(ISNUMBER(I10),ISBLANK(H10)),"R-value required",IF(ISBLANK(H10),"",IF(H10&lt;N10,IF(ISBLANK(I10),"","R-value too small"),IF(H10&gt;O10,"R-value seems high","")))))</f>
        <v/>
      </c>
      <c r="L10" s="7"/>
      <c r="M10" s="4"/>
      <c r="N10" s="26">
        <v>0.01</v>
      </c>
      <c r="O10" s="24" t="str">
        <f>IF(ISNUMBER(I10),3, "")</f>
        <v/>
      </c>
      <c r="P10" s="24"/>
      <c r="Q10" s="19"/>
      <c r="R10" s="43" t="s">
        <v>6</v>
      </c>
      <c r="S10" s="257" t="str">
        <f>IF(ISBLANK(Results!F7),"",Results!F7)</f>
        <v/>
      </c>
      <c r="T10" s="258"/>
      <c r="U10" s="259"/>
      <c r="V10" s="7"/>
      <c r="W10" s="26"/>
      <c r="X10" s="40"/>
      <c r="Y10" s="40"/>
      <c r="Z10" s="40"/>
      <c r="AA10" s="40"/>
      <c r="AB10" s="139" t="str">
        <f>IF(ISBLANK(I10),"",I10)</f>
        <v/>
      </c>
      <c r="AC10" s="139" t="str">
        <f t="shared" ref="AC10:AC59" si="0">IF(ISBLANK(H10),"",H10)</f>
        <v/>
      </c>
      <c r="AD10" s="40"/>
      <c r="AE10" s="40"/>
      <c r="AF10" s="40"/>
      <c r="AG10" s="40"/>
      <c r="AH10" s="40"/>
      <c r="AI10" s="40"/>
      <c r="AJ10" s="40"/>
      <c r="AK10" s="40"/>
      <c r="AL10" s="40"/>
      <c r="AM10" s="41"/>
    </row>
    <row r="11" spans="1:39" ht="15" customHeight="1" thickBot="1" x14ac:dyDescent="0.3">
      <c r="A11" s="4"/>
      <c r="B11" s="21">
        <f t="shared" ref="B11:B59" si="1">ROW()-9</f>
        <v>2</v>
      </c>
      <c r="C11" s="57"/>
      <c r="D11" s="193"/>
      <c r="E11" s="122"/>
      <c r="F11" s="123"/>
      <c r="G11" s="123"/>
      <c r="H11" s="122"/>
      <c r="I11" s="191" t="str">
        <f t="shared" ref="I11:I59" si="2">IF(AND(ISBLANK(F11),ISBLANK(G11),ISBLANK(E11)),"",
IF(AND(ISNUMBER(E11),OR(ISNUMBER(F11),ISNUMBER(G11))),"Choose one",
IF(AND(ISNUMBER(E11),ISBLANK(F11),ISBLANK(G11)),E11,
IF(AND(ISNUMBER(F11),ISNUMBER(G11)),F11*G11/1000000,
IF(ISBLANK(F11),"Enter Height",
IF(ISBLANK(G11),"Enter Width"))))))</f>
        <v/>
      </c>
      <c r="J11" s="138" t="str">
        <f>IF(COUNT(I11:$I$59)=0,"end",IF(NOT(AND(ISNUMBER(I11),ISNUMBER(H11))),"",IF(H11&lt;0.01,"",ROUND(I11,2)/ROUNDDOWN(H11,2))))</f>
        <v>end</v>
      </c>
      <c r="K11" s="18" t="str">
        <f>IF(AND(ISBLANK(I11),ISBLANK(H11)),"",IF(AND(ISNUMBER(I11),ISBLANK(H11)),"R-value required",IF(ISBLANK(H11),"",IF(H11&lt;N11,IF(ISBLANK(I11),"","R-value too small"),IF(H11&gt;O11,"R-value seems high","")))))</f>
        <v/>
      </c>
      <c r="L11" s="7"/>
      <c r="M11" s="4"/>
      <c r="N11" s="26">
        <v>0.01</v>
      </c>
      <c r="O11" s="24" t="str">
        <f t="shared" ref="O11:O59" si="3">IF(ISNUMBER(I11),3, "")</f>
        <v/>
      </c>
      <c r="P11" s="24"/>
      <c r="Q11" s="19"/>
      <c r="R11" s="11"/>
      <c r="S11" s="7"/>
      <c r="T11" s="7"/>
      <c r="V11" s="7"/>
      <c r="W11" s="26"/>
      <c r="X11" s="40"/>
      <c r="Y11" s="66"/>
      <c r="Z11" s="40"/>
      <c r="AA11" s="40"/>
      <c r="AB11" s="139" t="str">
        <f t="shared" ref="AB11:AB59" si="4">IF(ISBLANK(I11),"",I11)</f>
        <v/>
      </c>
      <c r="AC11" s="139" t="str">
        <f t="shared" si="0"/>
        <v/>
      </c>
      <c r="AD11" s="40"/>
      <c r="AE11" s="40"/>
      <c r="AF11" s="40"/>
      <c r="AG11" s="40"/>
      <c r="AH11" s="40"/>
      <c r="AI11" s="40"/>
      <c r="AJ11" s="40"/>
      <c r="AK11" s="40"/>
      <c r="AL11" s="40"/>
      <c r="AM11" s="41"/>
    </row>
    <row r="12" spans="1:39" ht="15" customHeight="1" thickBot="1" x14ac:dyDescent="0.3">
      <c r="A12" s="4"/>
      <c r="B12" s="21">
        <f t="shared" si="1"/>
        <v>3</v>
      </c>
      <c r="C12" s="57"/>
      <c r="D12" s="193"/>
      <c r="E12" s="122"/>
      <c r="F12" s="123"/>
      <c r="G12" s="123"/>
      <c r="H12" s="122"/>
      <c r="I12" s="191" t="str">
        <f t="shared" si="2"/>
        <v/>
      </c>
      <c r="J12" s="138" t="str">
        <f>IF(COUNT(I12:$I$59)=0,"end",IF(NOT(AND(ISNUMBER(I12),ISNUMBER(H12))),"",IF(H12&lt;0.01,"",ROUND(I12,2)/ROUNDDOWN(H12,2))))</f>
        <v>end</v>
      </c>
      <c r="K12" s="18" t="str">
        <f t="shared" ref="K12:K59" si="5">IF(AND(ISBLANK(I12),ISBLANK(H12)),"",IF(AND(ISNUMBER(I12),ISBLANK(H12)),"R-value required",IF(ISBLANK(H12),"",IF(H12&lt;N12,IF(ISBLANK(I12),"","R-value too small"),IF(H12&gt;O12,"R-value seems high","")))))</f>
        <v/>
      </c>
      <c r="L12" s="7"/>
      <c r="M12" s="4"/>
      <c r="N12" s="26">
        <v>0.01</v>
      </c>
      <c r="O12" s="24" t="str">
        <f t="shared" si="3"/>
        <v/>
      </c>
      <c r="P12" s="24"/>
      <c r="Q12" s="19"/>
      <c r="R12" s="11" t="s">
        <v>52</v>
      </c>
      <c r="S12" s="78" t="str">
        <f>Results!F12</f>
        <v xml:space="preserve">Auckland    </v>
      </c>
      <c r="T12" s="12" t="s">
        <v>93</v>
      </c>
      <c r="U12" s="39">
        <f>Results!K12</f>
        <v>1</v>
      </c>
      <c r="V12" s="7"/>
      <c r="W12" s="26"/>
      <c r="X12" s="40"/>
      <c r="Y12" s="40"/>
      <c r="Z12" s="40"/>
      <c r="AA12" s="40"/>
      <c r="AB12" s="139" t="str">
        <f t="shared" si="4"/>
        <v/>
      </c>
      <c r="AC12" s="139" t="str">
        <f t="shared" si="0"/>
        <v/>
      </c>
      <c r="AD12" s="40"/>
      <c r="AE12" s="40"/>
      <c r="AF12" s="40"/>
      <c r="AG12" s="40"/>
      <c r="AH12" s="40"/>
      <c r="AI12" s="40"/>
      <c r="AJ12" s="40"/>
      <c r="AK12" s="40"/>
      <c r="AL12" s="40"/>
      <c r="AM12" s="41"/>
    </row>
    <row r="13" spans="1:39" ht="15" customHeight="1" x14ac:dyDescent="0.25">
      <c r="A13" s="4"/>
      <c r="B13" s="21">
        <f t="shared" si="1"/>
        <v>4</v>
      </c>
      <c r="C13" s="57"/>
      <c r="D13" s="193"/>
      <c r="E13" s="122"/>
      <c r="F13" s="123"/>
      <c r="G13" s="123"/>
      <c r="H13" s="122"/>
      <c r="I13" s="191" t="str">
        <f t="shared" si="2"/>
        <v/>
      </c>
      <c r="J13" s="138" t="str">
        <f>IF(COUNT(I13:$I$59)=0,"end",IF(NOT(AND(ISNUMBER(I13),ISNUMBER(H13))),"",IF(H13&lt;0.01,"",ROUND(I13,2)/ROUNDDOWN(H13,2))))</f>
        <v>end</v>
      </c>
      <c r="K13" s="18" t="str">
        <f t="shared" si="5"/>
        <v/>
      </c>
      <c r="L13" s="7"/>
      <c r="M13" s="4"/>
      <c r="N13" s="26">
        <v>0.01</v>
      </c>
      <c r="O13" s="24" t="str">
        <f t="shared" si="3"/>
        <v/>
      </c>
      <c r="P13" s="24"/>
      <c r="Q13" s="19"/>
      <c r="R13" s="11"/>
      <c r="S13" s="7"/>
      <c r="T13" s="7"/>
      <c r="U13" s="8"/>
      <c r="V13" s="7"/>
      <c r="W13" s="26"/>
      <c r="X13" s="40"/>
      <c r="Y13" s="40"/>
      <c r="Z13" s="40"/>
      <c r="AA13" s="40"/>
      <c r="AB13" s="139" t="str">
        <f t="shared" si="4"/>
        <v/>
      </c>
      <c r="AC13" s="139" t="str">
        <f t="shared" si="0"/>
        <v/>
      </c>
      <c r="AD13" s="40"/>
      <c r="AE13" s="40"/>
      <c r="AF13" s="40"/>
      <c r="AG13" s="40"/>
      <c r="AH13" s="40"/>
      <c r="AI13" s="40"/>
      <c r="AJ13" s="40"/>
      <c r="AK13" s="40"/>
      <c r="AL13" s="40"/>
      <c r="AM13" s="41"/>
    </row>
    <row r="14" spans="1:39" ht="15" customHeight="1" x14ac:dyDescent="0.25">
      <c r="A14" s="4"/>
      <c r="B14" s="21">
        <f t="shared" si="1"/>
        <v>5</v>
      </c>
      <c r="C14" s="57"/>
      <c r="D14" s="193"/>
      <c r="E14" s="122"/>
      <c r="F14" s="123"/>
      <c r="G14" s="123"/>
      <c r="H14" s="122"/>
      <c r="I14" s="191" t="str">
        <f t="shared" si="2"/>
        <v/>
      </c>
      <c r="J14" s="138" t="str">
        <f>IF(COUNT(I14:$I$59)=0,"end",IF(NOT(AND(ISNUMBER(I14),ISNUMBER(H14))),"",IF(H14&lt;0.01,"",ROUND(I14,2)/ROUNDDOWN(H14,2))))</f>
        <v>end</v>
      </c>
      <c r="K14" s="18" t="str">
        <f t="shared" si="5"/>
        <v/>
      </c>
      <c r="L14" s="7"/>
      <c r="M14" s="4"/>
      <c r="N14" s="26">
        <v>0.01</v>
      </c>
      <c r="O14" s="24" t="str">
        <f t="shared" si="3"/>
        <v/>
      </c>
      <c r="P14" s="24"/>
      <c r="Q14" s="19"/>
      <c r="R14" s="28"/>
      <c r="S14" s="28"/>
      <c r="T14" s="29" t="s">
        <v>90</v>
      </c>
      <c r="U14" s="30" t="s">
        <v>91</v>
      </c>
      <c r="V14" s="7"/>
      <c r="W14" s="26"/>
      <c r="X14" s="40"/>
      <c r="Y14" s="40"/>
      <c r="Z14" s="91"/>
      <c r="AA14" s="40"/>
      <c r="AB14" s="139" t="str">
        <f t="shared" si="4"/>
        <v/>
      </c>
      <c r="AC14" s="139" t="str">
        <f t="shared" si="0"/>
        <v/>
      </c>
      <c r="AD14" s="40"/>
      <c r="AE14" s="40"/>
      <c r="AF14" s="40"/>
      <c r="AG14" s="40"/>
      <c r="AH14" s="40"/>
      <c r="AI14" s="40"/>
      <c r="AJ14" s="40"/>
      <c r="AK14" s="40"/>
      <c r="AL14" s="40"/>
      <c r="AM14" s="41"/>
    </row>
    <row r="15" spans="1:39" ht="15" customHeight="1" x14ac:dyDescent="0.25">
      <c r="A15" s="4"/>
      <c r="B15" s="21">
        <f t="shared" si="1"/>
        <v>6</v>
      </c>
      <c r="C15" s="57"/>
      <c r="D15" s="193"/>
      <c r="E15" s="122"/>
      <c r="F15" s="123"/>
      <c r="G15" s="123"/>
      <c r="H15" s="122"/>
      <c r="I15" s="191" t="str">
        <f t="shared" si="2"/>
        <v/>
      </c>
      <c r="J15" s="138" t="str">
        <f>IF(COUNT(I15:$I$59)=0,"end",IF(NOT(AND(ISNUMBER(I15),ISNUMBER(H15))),"",IF(H15&lt;0.01,"",ROUND(I15,2)/ROUNDDOWN(H15,2))))</f>
        <v>end</v>
      </c>
      <c r="K15" s="18" t="str">
        <f t="shared" si="5"/>
        <v/>
      </c>
      <c r="L15" s="7"/>
      <c r="M15" s="4"/>
      <c r="N15" s="26">
        <v>0.01</v>
      </c>
      <c r="O15" s="24" t="str">
        <f t="shared" si="3"/>
        <v/>
      </c>
      <c r="P15" s="24"/>
      <c r="Q15" s="19"/>
      <c r="R15" s="28"/>
      <c r="S15" s="79" t="s">
        <v>115</v>
      </c>
      <c r="T15" s="110" t="s">
        <v>92</v>
      </c>
      <c r="U15" s="111" t="s">
        <v>92</v>
      </c>
      <c r="V15" s="7"/>
      <c r="W15" s="26"/>
      <c r="X15" s="40"/>
      <c r="Y15" s="67"/>
      <c r="Z15" s="93"/>
      <c r="AA15" s="40"/>
      <c r="AB15" s="139" t="str">
        <f t="shared" si="4"/>
        <v/>
      </c>
      <c r="AC15" s="139" t="str">
        <f t="shared" si="0"/>
        <v/>
      </c>
      <c r="AD15" s="40"/>
      <c r="AE15" s="40"/>
      <c r="AF15" s="40"/>
      <c r="AG15" s="40"/>
      <c r="AH15" s="40"/>
      <c r="AI15" s="40"/>
      <c r="AJ15" s="40"/>
      <c r="AK15" s="40"/>
      <c r="AL15" s="40"/>
      <c r="AM15" s="41"/>
    </row>
    <row r="16" spans="1:39" ht="15" customHeight="1" x14ac:dyDescent="0.25">
      <c r="A16" s="4"/>
      <c r="B16" s="21">
        <f t="shared" si="1"/>
        <v>7</v>
      </c>
      <c r="C16" s="57"/>
      <c r="D16" s="193"/>
      <c r="E16" s="122"/>
      <c r="F16" s="123"/>
      <c r="G16" s="123"/>
      <c r="H16" s="122"/>
      <c r="I16" s="191" t="str">
        <f t="shared" si="2"/>
        <v/>
      </c>
      <c r="J16" s="138" t="str">
        <f>IF(COUNT(I16:$I$59)=0,"end",IF(NOT(AND(ISNUMBER(I16),ISNUMBER(H16))),"",IF(H16&lt;0.01,"",ROUND(I16,2)/ROUNDDOWN(H16,2))))</f>
        <v>end</v>
      </c>
      <c r="K16" s="18" t="str">
        <f t="shared" si="5"/>
        <v/>
      </c>
      <c r="L16" s="7"/>
      <c r="M16" s="4"/>
      <c r="N16" s="26">
        <v>0.01</v>
      </c>
      <c r="O16" s="24" t="str">
        <f t="shared" si="3"/>
        <v/>
      </c>
      <c r="P16" s="24"/>
      <c r="Q16" s="19"/>
      <c r="R16" s="31" t="s">
        <v>80</v>
      </c>
      <c r="S16" s="36" t="s">
        <v>175</v>
      </c>
      <c r="T16" s="36" t="s">
        <v>117</v>
      </c>
      <c r="U16" s="36" t="s">
        <v>117</v>
      </c>
      <c r="V16" s="7"/>
      <c r="W16" s="26"/>
      <c r="X16" s="40"/>
      <c r="Y16" s="67"/>
      <c r="Z16" s="93"/>
      <c r="AA16" s="40"/>
      <c r="AB16" s="139" t="str">
        <f t="shared" si="4"/>
        <v/>
      </c>
      <c r="AC16" s="139" t="str">
        <f t="shared" si="0"/>
        <v/>
      </c>
      <c r="AD16" s="40"/>
      <c r="AE16" s="40"/>
      <c r="AF16" s="40"/>
      <c r="AG16" s="40"/>
      <c r="AH16" s="40"/>
      <c r="AI16" s="40"/>
      <c r="AJ16" s="40"/>
      <c r="AK16" s="40"/>
      <c r="AL16" s="40"/>
      <c r="AM16" s="41"/>
    </row>
    <row r="17" spans="1:39" ht="15" customHeight="1" x14ac:dyDescent="0.25">
      <c r="A17" s="4"/>
      <c r="B17" s="21">
        <f t="shared" si="1"/>
        <v>8</v>
      </c>
      <c r="C17" s="55"/>
      <c r="D17" s="193"/>
      <c r="E17" s="122"/>
      <c r="F17" s="123"/>
      <c r="G17" s="123"/>
      <c r="H17" s="122"/>
      <c r="I17" s="191" t="str">
        <f t="shared" si="2"/>
        <v/>
      </c>
      <c r="J17" s="138" t="str">
        <f>IF(COUNT(I17:$I$59)=0,"end",IF(NOT(AND(ISNUMBER(I17),ISNUMBER(H17))),"",IF(H17&lt;0.01,"",ROUND(I17,2)/ROUNDDOWN(H17,2))))</f>
        <v>end</v>
      </c>
      <c r="K17" s="18" t="str">
        <f t="shared" si="5"/>
        <v/>
      </c>
      <c r="L17" s="7"/>
      <c r="M17" s="4"/>
      <c r="N17" s="26">
        <v>0.01</v>
      </c>
      <c r="O17" s="24" t="str">
        <f t="shared" si="3"/>
        <v/>
      </c>
      <c r="P17" s="24"/>
      <c r="Q17" s="19"/>
      <c r="R17" s="44" t="s">
        <v>229</v>
      </c>
      <c r="S17" s="45">
        <f>SlabFloorArea</f>
        <v>0</v>
      </c>
      <c r="T17" s="102">
        <f>Results!J18</f>
        <v>0</v>
      </c>
      <c r="U17" s="103">
        <f>Results!J30</f>
        <v>0</v>
      </c>
      <c r="V17" s="7"/>
      <c r="W17" s="26"/>
      <c r="X17" s="40"/>
      <c r="Y17" s="67"/>
      <c r="Z17" s="93"/>
      <c r="AA17" s="40"/>
      <c r="AB17" s="139" t="str">
        <f t="shared" si="4"/>
        <v/>
      </c>
      <c r="AC17" s="139" t="str">
        <f t="shared" si="0"/>
        <v/>
      </c>
      <c r="AD17" s="40"/>
      <c r="AE17" s="40"/>
      <c r="AF17" s="40"/>
      <c r="AG17" s="40"/>
      <c r="AH17" s="40"/>
      <c r="AI17" s="40"/>
      <c r="AJ17" s="40"/>
      <c r="AK17" s="40"/>
      <c r="AL17" s="40"/>
      <c r="AM17" s="41"/>
    </row>
    <row r="18" spans="1:39" ht="15" customHeight="1" x14ac:dyDescent="0.25">
      <c r="A18" s="4"/>
      <c r="B18" s="21">
        <f t="shared" si="1"/>
        <v>9</v>
      </c>
      <c r="C18" s="57"/>
      <c r="D18" s="193"/>
      <c r="E18" s="122"/>
      <c r="F18" s="123"/>
      <c r="G18" s="123"/>
      <c r="H18" s="122"/>
      <c r="I18" s="191" t="str">
        <f t="shared" si="2"/>
        <v/>
      </c>
      <c r="J18" s="138" t="str">
        <f>IF(COUNT(I18:$I$59)=0,"end",IF(NOT(AND(ISNUMBER(I18),ISNUMBER(H18))),"",IF(H18&lt;0.01,"",ROUND(I18,2)/ROUNDDOWN(H18,2))))</f>
        <v>end</v>
      </c>
      <c r="K18" s="18" t="str">
        <f t="shared" si="5"/>
        <v/>
      </c>
      <c r="L18" s="7"/>
      <c r="M18" s="4"/>
      <c r="N18" s="26">
        <v>0.01</v>
      </c>
      <c r="O18" s="24" t="str">
        <f t="shared" si="3"/>
        <v/>
      </c>
      <c r="P18" s="24"/>
      <c r="Q18" s="19"/>
      <c r="R18" s="48" t="s">
        <v>230</v>
      </c>
      <c r="S18" s="49">
        <f>OtherFloorArea</f>
        <v>0</v>
      </c>
      <c r="T18" s="34">
        <f>Results!J19</f>
        <v>0</v>
      </c>
      <c r="U18" s="109">
        <f>Results!J31</f>
        <v>0</v>
      </c>
      <c r="V18" s="7"/>
      <c r="W18" s="26"/>
      <c r="X18" s="40"/>
      <c r="Y18" s="40"/>
      <c r="Z18" s="93"/>
      <c r="AA18" s="40"/>
      <c r="AB18" s="139" t="str">
        <f t="shared" si="4"/>
        <v/>
      </c>
      <c r="AC18" s="139" t="str">
        <f t="shared" si="0"/>
        <v/>
      </c>
      <c r="AD18" s="40"/>
      <c r="AE18" s="40"/>
      <c r="AF18" s="40"/>
      <c r="AG18" s="40"/>
      <c r="AH18" s="40"/>
      <c r="AI18" s="40"/>
      <c r="AJ18" s="40"/>
      <c r="AK18" s="40"/>
      <c r="AL18" s="40"/>
      <c r="AM18" s="41"/>
    </row>
    <row r="19" spans="1:39" ht="15" customHeight="1" x14ac:dyDescent="0.25">
      <c r="A19" s="4"/>
      <c r="B19" s="21">
        <f t="shared" si="1"/>
        <v>10</v>
      </c>
      <c r="C19" s="57"/>
      <c r="D19" s="193"/>
      <c r="E19" s="122"/>
      <c r="F19" s="123"/>
      <c r="G19" s="123"/>
      <c r="H19" s="122"/>
      <c r="I19" s="191" t="str">
        <f t="shared" si="2"/>
        <v/>
      </c>
      <c r="J19" s="138" t="str">
        <f>IF(COUNT(I19:$I$59)=0,"end",IF(NOT(AND(ISNUMBER(I19),ISNUMBER(H19))),"",IF(H19&lt;0.01,"",ROUND(I19,2)/ROUNDDOWN(H19,2))))</f>
        <v>end</v>
      </c>
      <c r="K19" s="18" t="str">
        <f t="shared" si="5"/>
        <v/>
      </c>
      <c r="L19" s="7"/>
      <c r="M19" s="4"/>
      <c r="N19" s="26">
        <v>0.01</v>
      </c>
      <c r="O19" s="24" t="str">
        <f t="shared" si="3"/>
        <v/>
      </c>
      <c r="P19" s="24"/>
      <c r="Q19" s="19"/>
      <c r="R19" s="112" t="s">
        <v>0</v>
      </c>
      <c r="S19" s="49">
        <f>RoofArea</f>
        <v>0</v>
      </c>
      <c r="T19" s="34">
        <f>Results!J20</f>
        <v>0</v>
      </c>
      <c r="U19" s="109">
        <f>Results!J32</f>
        <v>0</v>
      </c>
      <c r="V19" s="7"/>
      <c r="W19" s="26"/>
      <c r="X19" s="40"/>
      <c r="Y19" s="40"/>
      <c r="Z19" s="93"/>
      <c r="AA19" s="40"/>
      <c r="AB19" s="139" t="str">
        <f t="shared" si="4"/>
        <v/>
      </c>
      <c r="AC19" s="139" t="str">
        <f t="shared" si="0"/>
        <v/>
      </c>
      <c r="AD19" s="67"/>
      <c r="AE19" s="67"/>
      <c r="AF19" s="67"/>
      <c r="AG19" s="67"/>
      <c r="AH19" s="67"/>
      <c r="AI19" s="67"/>
      <c r="AJ19" s="67"/>
      <c r="AK19" s="40"/>
      <c r="AL19" s="40"/>
      <c r="AM19" s="41"/>
    </row>
    <row r="20" spans="1:39" ht="15" customHeight="1" x14ac:dyDescent="0.25">
      <c r="A20" s="4"/>
      <c r="B20" s="21">
        <f t="shared" si="1"/>
        <v>11</v>
      </c>
      <c r="C20" s="57"/>
      <c r="D20" s="193"/>
      <c r="E20" s="122"/>
      <c r="F20" s="123"/>
      <c r="G20" s="123"/>
      <c r="H20" s="122"/>
      <c r="I20" s="191" t="str">
        <f t="shared" si="2"/>
        <v/>
      </c>
      <c r="J20" s="138" t="str">
        <f>IF(COUNT(I20:$I$59)=0,"end",IF(NOT(AND(ISNUMBER(I20),ISNUMBER(H20))),"",IF(H20&lt;0.01,"",ROUND(I20,2)/ROUNDDOWN(H20,2))))</f>
        <v>end</v>
      </c>
      <c r="K20" s="18" t="str">
        <f t="shared" si="5"/>
        <v/>
      </c>
      <c r="L20" s="7"/>
      <c r="M20" s="4"/>
      <c r="N20" s="26">
        <v>0.01</v>
      </c>
      <c r="O20" s="24" t="str">
        <f t="shared" si="3"/>
        <v/>
      </c>
      <c r="P20" s="24"/>
      <c r="Q20" s="19"/>
      <c r="R20" s="108" t="s">
        <v>1</v>
      </c>
      <c r="S20" s="194">
        <f>SkylightArea</f>
        <v>0</v>
      </c>
      <c r="T20" s="195">
        <f>Results!J21</f>
        <v>0</v>
      </c>
      <c r="U20" s="70"/>
      <c r="V20" s="7"/>
      <c r="W20" s="26"/>
      <c r="X20" s="40"/>
      <c r="Y20" s="40"/>
      <c r="Z20" s="93"/>
      <c r="AA20" s="40"/>
      <c r="AB20" s="139" t="str">
        <f t="shared" si="4"/>
        <v/>
      </c>
      <c r="AC20" s="139" t="str">
        <f t="shared" si="0"/>
        <v/>
      </c>
      <c r="AD20" s="40"/>
      <c r="AE20" s="40"/>
      <c r="AF20" s="40"/>
      <c r="AG20" s="40"/>
      <c r="AH20" s="40"/>
      <c r="AI20" s="68"/>
      <c r="AJ20" s="68"/>
      <c r="AK20" s="40"/>
      <c r="AL20" s="40"/>
      <c r="AM20" s="41"/>
    </row>
    <row r="21" spans="1:39" ht="15" customHeight="1" x14ac:dyDescent="0.25">
      <c r="A21" s="4"/>
      <c r="B21" s="21">
        <f t="shared" si="1"/>
        <v>12</v>
      </c>
      <c r="C21" s="57"/>
      <c r="D21" s="193"/>
      <c r="E21" s="122"/>
      <c r="F21" s="123"/>
      <c r="G21" s="123"/>
      <c r="H21" s="122"/>
      <c r="I21" s="191" t="str">
        <f t="shared" si="2"/>
        <v/>
      </c>
      <c r="J21" s="138" t="str">
        <f>IF(COUNT(I21:$I$59)=0,"end",IF(NOT(AND(ISNUMBER(I21),ISNUMBER(H21))),"",IF(H21&lt;0.01,"",ROUND(I21,2)/ROUNDDOWN(H21,2))))</f>
        <v>end</v>
      </c>
      <c r="K21" s="18" t="str">
        <f t="shared" si="5"/>
        <v/>
      </c>
      <c r="L21" s="7"/>
      <c r="M21" s="4"/>
      <c r="N21" s="26">
        <v>0.01</v>
      </c>
      <c r="O21" s="24" t="str">
        <f t="shared" si="3"/>
        <v/>
      </c>
      <c r="P21" s="24"/>
      <c r="Q21" s="19"/>
      <c r="R21" s="112" t="s">
        <v>2</v>
      </c>
      <c r="S21" s="49">
        <f>WallArea</f>
        <v>0</v>
      </c>
      <c r="T21" s="34">
        <f>Results!J22</f>
        <v>0</v>
      </c>
      <c r="U21" s="109">
        <f>Results!J33</f>
        <v>0</v>
      </c>
      <c r="V21" s="7"/>
      <c r="W21" s="26"/>
      <c r="X21" s="40"/>
      <c r="Y21" s="40"/>
      <c r="Z21" s="93"/>
      <c r="AA21" s="40"/>
      <c r="AB21" s="139" t="str">
        <f t="shared" si="4"/>
        <v/>
      </c>
      <c r="AC21" s="139" t="str">
        <f t="shared" si="0"/>
        <v/>
      </c>
      <c r="AD21" s="40"/>
      <c r="AE21" s="40"/>
      <c r="AF21" s="40"/>
      <c r="AG21" s="40"/>
      <c r="AH21" s="40"/>
      <c r="AI21" s="68"/>
      <c r="AJ21" s="68"/>
      <c r="AK21" s="40"/>
      <c r="AL21" s="40"/>
      <c r="AM21" s="41"/>
    </row>
    <row r="22" spans="1:39" ht="15" customHeight="1" x14ac:dyDescent="0.25">
      <c r="A22" s="4"/>
      <c r="B22" s="21">
        <f t="shared" si="1"/>
        <v>13</v>
      </c>
      <c r="C22" s="57"/>
      <c r="D22" s="193"/>
      <c r="E22" s="122"/>
      <c r="F22" s="123"/>
      <c r="G22" s="123"/>
      <c r="H22" s="122"/>
      <c r="I22" s="191" t="str">
        <f t="shared" si="2"/>
        <v/>
      </c>
      <c r="J22" s="138" t="str">
        <f>IF(COUNT(I22:$I$59)=0,"end",IF(NOT(AND(ISNUMBER(I22),ISNUMBER(H22))),"",IF(H22&lt;0.01,"",ROUND(I22,2)/ROUNDDOWN(H22,2))))</f>
        <v>end</v>
      </c>
      <c r="K22" s="18" t="str">
        <f t="shared" si="5"/>
        <v/>
      </c>
      <c r="L22" s="7"/>
      <c r="M22" s="4"/>
      <c r="N22" s="26">
        <v>0.01</v>
      </c>
      <c r="O22" s="24" t="str">
        <f t="shared" si="3"/>
        <v/>
      </c>
      <c r="P22" s="24"/>
      <c r="Q22" s="13"/>
      <c r="R22" s="48" t="s">
        <v>216</v>
      </c>
      <c r="S22" s="49">
        <f>GlazingArea</f>
        <v>0</v>
      </c>
      <c r="T22" s="34">
        <f>Results!J23</f>
        <v>0</v>
      </c>
      <c r="U22" s="109">
        <f>Results!J34</f>
        <v>0</v>
      </c>
      <c r="V22" s="7"/>
      <c r="W22" s="26"/>
      <c r="X22" s="40"/>
      <c r="Y22" s="40"/>
      <c r="Z22" s="68"/>
      <c r="AA22" s="40"/>
      <c r="AB22" s="139" t="str">
        <f t="shared" si="4"/>
        <v/>
      </c>
      <c r="AC22" s="139" t="str">
        <f t="shared" si="0"/>
        <v/>
      </c>
      <c r="AD22" s="40"/>
      <c r="AE22" s="40"/>
      <c r="AF22" s="40"/>
      <c r="AG22" s="40"/>
      <c r="AH22" s="40"/>
      <c r="AI22" s="68"/>
      <c r="AJ22" s="68"/>
      <c r="AK22" s="40"/>
      <c r="AL22" s="40"/>
      <c r="AM22" s="41"/>
    </row>
    <row r="23" spans="1:39" ht="15" customHeight="1" x14ac:dyDescent="0.25">
      <c r="A23" s="4"/>
      <c r="B23" s="21">
        <f t="shared" si="1"/>
        <v>14</v>
      </c>
      <c r="C23" s="57"/>
      <c r="D23" s="193"/>
      <c r="E23" s="122"/>
      <c r="F23" s="123"/>
      <c r="G23" s="123"/>
      <c r="H23" s="122"/>
      <c r="I23" s="191" t="str">
        <f t="shared" si="2"/>
        <v/>
      </c>
      <c r="J23" s="138" t="str">
        <f>IF(COUNT(I23:$I$59)=0,"end",IF(NOT(AND(ISNUMBER(I23),ISNUMBER(H23))),"",IF(H23&lt;0.01,"",ROUND(I23,2)/ROUNDDOWN(H23,2))))</f>
        <v>end</v>
      </c>
      <c r="K23" s="18" t="str">
        <f t="shared" si="5"/>
        <v/>
      </c>
      <c r="L23" s="7"/>
      <c r="M23" s="4"/>
      <c r="N23" s="26">
        <v>0.01</v>
      </c>
      <c r="O23" s="24" t="str">
        <f t="shared" si="3"/>
        <v/>
      </c>
      <c r="P23" s="24"/>
      <c r="Q23" s="13"/>
      <c r="R23" s="52" t="s">
        <v>217</v>
      </c>
      <c r="S23" s="53">
        <f>DoorArea</f>
        <v>0</v>
      </c>
      <c r="T23" s="34">
        <f>Results!J24</f>
        <v>0</v>
      </c>
      <c r="U23" s="109"/>
      <c r="V23" s="7"/>
      <c r="W23" s="26"/>
      <c r="X23" s="40"/>
      <c r="Y23" s="40"/>
      <c r="Z23" s="40"/>
      <c r="AA23" s="40"/>
      <c r="AB23" s="139" t="str">
        <f t="shared" si="4"/>
        <v/>
      </c>
      <c r="AC23" s="139" t="str">
        <f t="shared" si="0"/>
        <v/>
      </c>
      <c r="AD23" s="40"/>
      <c r="AE23" s="40"/>
      <c r="AF23" s="40"/>
      <c r="AG23" s="40"/>
      <c r="AH23" s="40"/>
      <c r="AI23" s="40"/>
      <c r="AJ23" s="40"/>
      <c r="AK23" s="40"/>
      <c r="AL23" s="40"/>
      <c r="AM23" s="41"/>
    </row>
    <row r="24" spans="1:39" ht="15" customHeight="1" x14ac:dyDescent="0.25">
      <c r="A24" s="4"/>
      <c r="B24" s="21">
        <f t="shared" si="1"/>
        <v>15</v>
      </c>
      <c r="C24" s="57"/>
      <c r="D24" s="193"/>
      <c r="E24" s="122"/>
      <c r="F24" s="123"/>
      <c r="G24" s="123"/>
      <c r="H24" s="122"/>
      <c r="I24" s="191" t="str">
        <f t="shared" si="2"/>
        <v/>
      </c>
      <c r="J24" s="138" t="str">
        <f>IF(COUNT(I24:$I$59)=0,"end",IF(NOT(AND(ISNUMBER(I24),ISNUMBER(H24))),"",IF(H24&lt;0.01,"",ROUND(I24,2)/ROUNDDOWN(H24,2))))</f>
        <v>end</v>
      </c>
      <c r="K24" s="18" t="str">
        <f t="shared" si="5"/>
        <v/>
      </c>
      <c r="L24" s="7"/>
      <c r="M24" s="4"/>
      <c r="N24" s="26">
        <v>0.01</v>
      </c>
      <c r="O24" s="24" t="str">
        <f t="shared" si="3"/>
        <v/>
      </c>
      <c r="P24" s="24"/>
      <c r="Q24" s="19"/>
      <c r="R24" s="28"/>
      <c r="S24" s="28"/>
      <c r="T24" s="34"/>
      <c r="U24" s="69"/>
      <c r="V24" s="7"/>
      <c r="W24" s="26"/>
      <c r="X24" s="40"/>
      <c r="Y24" s="67"/>
      <c r="Z24" s="26"/>
      <c r="AA24" s="26"/>
      <c r="AB24" s="139" t="str">
        <f t="shared" si="4"/>
        <v/>
      </c>
      <c r="AC24" s="139" t="str">
        <f t="shared" si="0"/>
        <v/>
      </c>
      <c r="AD24" s="40"/>
      <c r="AE24" s="40"/>
      <c r="AF24" s="40"/>
      <c r="AG24" s="40"/>
      <c r="AH24" s="40"/>
      <c r="AI24" s="40"/>
      <c r="AJ24" s="40"/>
      <c r="AK24" s="40"/>
      <c r="AL24" s="40"/>
      <c r="AM24" s="41"/>
    </row>
    <row r="25" spans="1:39" ht="15" customHeight="1" x14ac:dyDescent="0.25">
      <c r="A25" s="4"/>
      <c r="B25" s="21">
        <f t="shared" si="1"/>
        <v>16</v>
      </c>
      <c r="C25" s="57"/>
      <c r="D25" s="193"/>
      <c r="E25" s="122"/>
      <c r="F25" s="123"/>
      <c r="G25" s="123"/>
      <c r="H25" s="122"/>
      <c r="I25" s="191" t="str">
        <f t="shared" si="2"/>
        <v/>
      </c>
      <c r="J25" s="138" t="str">
        <f>IF(COUNT(I25:$I$59)=0,"end",IF(NOT(AND(ISNUMBER(I25),ISNUMBER(H25))),"",IF(H25&lt;0.01,"",ROUND(I25,2)/ROUNDDOWN(H25,2))))</f>
        <v>end</v>
      </c>
      <c r="K25" s="18" t="str">
        <f t="shared" si="5"/>
        <v/>
      </c>
      <c r="L25" s="7"/>
      <c r="M25" s="4"/>
      <c r="N25" s="26">
        <v>0.01</v>
      </c>
      <c r="O25" s="24" t="str">
        <f t="shared" si="3"/>
        <v/>
      </c>
      <c r="P25" s="24"/>
      <c r="Q25" s="19"/>
      <c r="R25" s="35"/>
      <c r="S25" s="36" t="s">
        <v>78</v>
      </c>
      <c r="T25" s="37">
        <f>Results!K25</f>
        <v>0</v>
      </c>
      <c r="U25" s="38">
        <f>Results!K35</f>
        <v>0</v>
      </c>
      <c r="V25" s="7"/>
      <c r="W25" s="26"/>
      <c r="X25" s="40"/>
      <c r="Y25" s="40"/>
      <c r="Z25" s="26"/>
      <c r="AA25" s="26"/>
      <c r="AB25" s="139" t="str">
        <f t="shared" si="4"/>
        <v/>
      </c>
      <c r="AC25" s="139" t="str">
        <f t="shared" si="0"/>
        <v/>
      </c>
      <c r="AD25" s="40"/>
      <c r="AE25" s="40"/>
      <c r="AF25" s="40"/>
      <c r="AG25" s="40"/>
      <c r="AH25" s="40"/>
      <c r="AI25" s="40"/>
      <c r="AJ25" s="40"/>
      <c r="AK25" s="40"/>
      <c r="AL25" s="40"/>
      <c r="AM25" s="41"/>
    </row>
    <row r="26" spans="1:39" ht="15" customHeight="1" x14ac:dyDescent="0.25">
      <c r="A26" s="4"/>
      <c r="B26" s="21">
        <f t="shared" si="1"/>
        <v>17</v>
      </c>
      <c r="C26" s="57"/>
      <c r="D26" s="193"/>
      <c r="E26" s="122"/>
      <c r="F26" s="123"/>
      <c r="G26" s="123"/>
      <c r="H26" s="122"/>
      <c r="I26" s="191" t="str">
        <f t="shared" si="2"/>
        <v/>
      </c>
      <c r="J26" s="138" t="str">
        <f>IF(COUNT(I26:$I$59)=0,"end",IF(NOT(AND(ISNUMBER(I26),ISNUMBER(H26))),"",IF(H26&lt;0.01,"",ROUND(I26,2)/ROUNDDOWN(H26,2))))</f>
        <v>end</v>
      </c>
      <c r="K26" s="18" t="str">
        <f t="shared" si="5"/>
        <v/>
      </c>
      <c r="L26" s="7"/>
      <c r="M26" s="4"/>
      <c r="N26" s="26">
        <v>0.01</v>
      </c>
      <c r="O26" s="24" t="str">
        <f t="shared" si="3"/>
        <v/>
      </c>
      <c r="P26" s="24"/>
      <c r="Q26" s="19"/>
      <c r="R26" s="7"/>
      <c r="S26" s="7"/>
      <c r="T26" s="7"/>
      <c r="U26" s="8"/>
      <c r="V26" s="7"/>
      <c r="W26" s="26"/>
      <c r="X26" s="40"/>
      <c r="Y26" s="40"/>
      <c r="Z26" s="4"/>
      <c r="AA26" s="26"/>
      <c r="AB26" s="139" t="str">
        <f t="shared" si="4"/>
        <v/>
      </c>
      <c r="AC26" s="139" t="str">
        <f t="shared" si="0"/>
        <v/>
      </c>
      <c r="AD26" s="40"/>
      <c r="AE26" s="40"/>
      <c r="AF26" s="40"/>
      <c r="AG26" s="40"/>
      <c r="AH26" s="40"/>
      <c r="AI26" s="40"/>
      <c r="AJ26" s="40"/>
      <c r="AK26" s="40"/>
      <c r="AL26" s="40"/>
      <c r="AM26" s="41"/>
    </row>
    <row r="27" spans="1:39" ht="15" customHeight="1" x14ac:dyDescent="0.3">
      <c r="A27" s="4"/>
      <c r="B27" s="21">
        <f t="shared" si="1"/>
        <v>18</v>
      </c>
      <c r="C27" s="57"/>
      <c r="D27" s="193"/>
      <c r="E27" s="122"/>
      <c r="F27" s="123"/>
      <c r="G27" s="123"/>
      <c r="H27" s="122"/>
      <c r="I27" s="191" t="str">
        <f t="shared" si="2"/>
        <v/>
      </c>
      <c r="J27" s="138" t="str">
        <f>IF(COUNT(I27:$I$59)=0,"end",IF(NOT(AND(ISNUMBER(I27),ISNUMBER(H27))),"",IF(H27&lt;0.01,"",ROUND(I27,2)/ROUNDDOWN(H27,2))))</f>
        <v>end</v>
      </c>
      <c r="K27" s="18" t="str">
        <f t="shared" si="5"/>
        <v/>
      </c>
      <c r="L27" s="7"/>
      <c r="M27" s="4"/>
      <c r="N27" s="26">
        <v>0.01</v>
      </c>
      <c r="O27" s="24" t="str">
        <f t="shared" si="3"/>
        <v/>
      </c>
      <c r="P27" s="24"/>
      <c r="Q27" s="19"/>
      <c r="R27" s="17" t="str">
        <f>Results!E38</f>
        <v>Comparison of proposed building against the reference building</v>
      </c>
      <c r="S27" s="7"/>
      <c r="T27" s="7"/>
      <c r="U27" s="3" t="str">
        <f>Results!K38</f>
        <v>PASS</v>
      </c>
      <c r="V27" s="7"/>
      <c r="W27" s="26"/>
      <c r="X27" s="40"/>
      <c r="Y27" s="40"/>
      <c r="Z27" s="4"/>
      <c r="AA27" s="26"/>
      <c r="AB27" s="139" t="str">
        <f t="shared" si="4"/>
        <v/>
      </c>
      <c r="AC27" s="139" t="str">
        <f t="shared" si="0"/>
        <v/>
      </c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9" ht="15" customHeight="1" thickBot="1" x14ac:dyDescent="0.3">
      <c r="A28" s="4"/>
      <c r="B28" s="21">
        <f t="shared" si="1"/>
        <v>19</v>
      </c>
      <c r="C28" s="57"/>
      <c r="D28" s="193"/>
      <c r="E28" s="122"/>
      <c r="F28" s="123"/>
      <c r="G28" s="123"/>
      <c r="H28" s="122"/>
      <c r="I28" s="191" t="str">
        <f t="shared" si="2"/>
        <v/>
      </c>
      <c r="J28" s="138" t="str">
        <f>IF(COUNT(I28:$I$59)=0,"end",IF(NOT(AND(ISNUMBER(I28),ISNUMBER(H28))),"",IF(H28&lt;0.01,"",ROUND(I28,2)/ROUNDDOWN(H28,2))))</f>
        <v>end</v>
      </c>
      <c r="K28" s="18" t="str">
        <f t="shared" si="5"/>
        <v/>
      </c>
      <c r="L28" s="7"/>
      <c r="M28" s="4"/>
      <c r="N28" s="26">
        <v>0.01</v>
      </c>
      <c r="O28" s="24" t="str">
        <f t="shared" si="3"/>
        <v/>
      </c>
      <c r="P28" s="24"/>
      <c r="Q28" s="19"/>
      <c r="R28" s="7"/>
      <c r="S28" s="7"/>
      <c r="T28" s="7"/>
      <c r="U28" s="8"/>
      <c r="V28" s="7"/>
      <c r="W28" s="24"/>
      <c r="X28" s="24"/>
      <c r="Y28" s="4"/>
      <c r="Z28" s="26"/>
      <c r="AA28" s="26"/>
      <c r="AB28" s="139" t="str">
        <f t="shared" si="4"/>
        <v/>
      </c>
      <c r="AC28" s="139" t="str">
        <f t="shared" si="0"/>
        <v/>
      </c>
      <c r="AD28" s="4"/>
      <c r="AE28" s="4"/>
      <c r="AF28" s="4"/>
      <c r="AG28" s="4"/>
      <c r="AH28" s="4"/>
      <c r="AI28" s="4"/>
      <c r="AJ28" s="4"/>
      <c r="AK28" s="4"/>
      <c r="AL28" s="4"/>
    </row>
    <row r="29" spans="1:39" ht="15" customHeight="1" thickBot="1" x14ac:dyDescent="0.3">
      <c r="A29" s="4"/>
      <c r="B29" s="21">
        <f t="shared" si="1"/>
        <v>20</v>
      </c>
      <c r="C29" s="57"/>
      <c r="D29" s="193"/>
      <c r="E29" s="122"/>
      <c r="F29" s="123"/>
      <c r="G29" s="123"/>
      <c r="H29" s="122"/>
      <c r="I29" s="191" t="str">
        <f t="shared" si="2"/>
        <v/>
      </c>
      <c r="J29" s="138" t="str">
        <f>IF(COUNT(I29:$I$59)=0,"end",IF(NOT(AND(ISNUMBER(I29),ISNUMBER(H29))),"",IF(H29&lt;0.01,"",ROUND(I29,2)/ROUNDDOWN(H29,2))))</f>
        <v>end</v>
      </c>
      <c r="K29" s="18" t="str">
        <f t="shared" si="5"/>
        <v/>
      </c>
      <c r="L29" s="7"/>
      <c r="M29" s="4"/>
      <c r="N29" s="26">
        <v>0.01</v>
      </c>
      <c r="O29" s="24" t="str">
        <f t="shared" si="3"/>
        <v/>
      </c>
      <c r="P29" s="24"/>
      <c r="Q29" s="19"/>
      <c r="R29" s="7" t="s">
        <v>79</v>
      </c>
      <c r="S29" s="77">
        <f>Results!P12</f>
        <v>0</v>
      </c>
      <c r="T29" s="7"/>
      <c r="U29" s="8"/>
      <c r="V29" s="7"/>
      <c r="W29" s="24"/>
      <c r="X29" s="24"/>
      <c r="Y29" s="4"/>
      <c r="Z29" s="26"/>
      <c r="AA29" s="26"/>
      <c r="AB29" s="139" t="str">
        <f t="shared" si="4"/>
        <v/>
      </c>
      <c r="AC29" s="139" t="str">
        <f t="shared" si="0"/>
        <v/>
      </c>
      <c r="AD29" s="4"/>
      <c r="AE29" s="4"/>
      <c r="AF29" s="4"/>
      <c r="AG29" s="4"/>
      <c r="AH29" s="4"/>
      <c r="AI29" s="4"/>
      <c r="AJ29" s="4"/>
      <c r="AK29" s="4"/>
      <c r="AL29" s="4"/>
    </row>
    <row r="30" spans="1:39" ht="15" customHeight="1" x14ac:dyDescent="0.25">
      <c r="A30" s="4"/>
      <c r="B30" s="21">
        <f t="shared" si="1"/>
        <v>21</v>
      </c>
      <c r="C30" s="57"/>
      <c r="D30" s="193"/>
      <c r="E30" s="122"/>
      <c r="F30" s="123"/>
      <c r="G30" s="123"/>
      <c r="H30" s="122"/>
      <c r="I30" s="191" t="str">
        <f t="shared" si="2"/>
        <v/>
      </c>
      <c r="J30" s="138" t="str">
        <f>IF(COUNT(I30:$I$59)=0,"end",IF(NOT(AND(ISNUMBER(I30),ISNUMBER(H30))),"",IF(H30&lt;0.01,"",ROUND(I30,2)/ROUNDDOWN(H30,2))))</f>
        <v>end</v>
      </c>
      <c r="K30" s="18" t="str">
        <f t="shared" si="5"/>
        <v/>
      </c>
      <c r="L30" s="7"/>
      <c r="M30" s="4"/>
      <c r="N30" s="26">
        <v>0.01</v>
      </c>
      <c r="O30" s="24" t="str">
        <f t="shared" si="3"/>
        <v/>
      </c>
      <c r="P30" s="24"/>
      <c r="Q30" s="19"/>
      <c r="R30" s="99"/>
      <c r="S30" s="99"/>
      <c r="T30" s="100"/>
      <c r="U30" s="101"/>
      <c r="V30" s="7"/>
      <c r="W30" s="24"/>
      <c r="X30" s="24"/>
      <c r="Y30" s="4"/>
      <c r="Z30" s="26"/>
      <c r="AA30" s="26"/>
      <c r="AB30" s="139" t="str">
        <f t="shared" si="4"/>
        <v/>
      </c>
      <c r="AC30" s="139" t="str">
        <f t="shared" si="0"/>
        <v/>
      </c>
      <c r="AD30" s="4"/>
      <c r="AE30" s="4"/>
      <c r="AF30" s="4"/>
      <c r="AG30" s="4"/>
      <c r="AH30" s="4"/>
      <c r="AI30" s="4"/>
      <c r="AJ30" s="4"/>
      <c r="AK30" s="4"/>
      <c r="AL30" s="4"/>
    </row>
    <row r="31" spans="1:39" ht="15" customHeight="1" x14ac:dyDescent="0.25">
      <c r="A31" s="4"/>
      <c r="B31" s="21">
        <f t="shared" si="1"/>
        <v>22</v>
      </c>
      <c r="C31" s="57"/>
      <c r="D31" s="193"/>
      <c r="E31" s="122"/>
      <c r="F31" s="123"/>
      <c r="G31" s="123"/>
      <c r="H31" s="122"/>
      <c r="I31" s="191" t="str">
        <f t="shared" si="2"/>
        <v/>
      </c>
      <c r="J31" s="138" t="str">
        <f>IF(COUNT(I31:$I$59)=0,"end",IF(NOT(AND(ISNUMBER(I31),ISNUMBER(H31))),"",IF(H31&lt;0.01,"",ROUND(I31,2)/ROUNDDOWN(H31,2))))</f>
        <v>end</v>
      </c>
      <c r="K31" s="18" t="str">
        <f t="shared" si="5"/>
        <v/>
      </c>
      <c r="L31" s="7"/>
      <c r="M31" s="4"/>
      <c r="N31" s="26">
        <v>0.01</v>
      </c>
      <c r="O31" s="24" t="str">
        <f t="shared" si="3"/>
        <v/>
      </c>
      <c r="P31" s="24"/>
      <c r="Q31" s="152">
        <f>COUNTIF(K10:K59,"R-value too small")</f>
        <v>0</v>
      </c>
      <c r="R31" s="17" t="str">
        <f>IF(Q31=0,"","There are some R-values that are too small on this page")</f>
        <v/>
      </c>
      <c r="S31" s="7"/>
      <c r="T31" s="7"/>
      <c r="U31" s="8"/>
      <c r="V31" s="7"/>
      <c r="W31" s="24"/>
      <c r="X31" s="24"/>
      <c r="Y31" s="4"/>
      <c r="Z31" s="26"/>
      <c r="AA31" s="26"/>
      <c r="AB31" s="139" t="str">
        <f t="shared" si="4"/>
        <v/>
      </c>
      <c r="AC31" s="139" t="str">
        <f t="shared" si="0"/>
        <v/>
      </c>
      <c r="AD31" s="4"/>
      <c r="AE31" s="4"/>
      <c r="AF31" s="4"/>
      <c r="AG31" s="4"/>
      <c r="AH31" s="4"/>
      <c r="AI31" s="4"/>
      <c r="AJ31" s="4"/>
      <c r="AK31" s="4"/>
      <c r="AL31" s="4"/>
    </row>
    <row r="32" spans="1:39" ht="15" customHeight="1" x14ac:dyDescent="0.25">
      <c r="A32" s="4"/>
      <c r="B32" s="21">
        <f t="shared" si="1"/>
        <v>23</v>
      </c>
      <c r="C32" s="57"/>
      <c r="D32" s="193"/>
      <c r="E32" s="122"/>
      <c r="F32" s="123"/>
      <c r="G32" s="123"/>
      <c r="H32" s="122"/>
      <c r="I32" s="191" t="str">
        <f t="shared" si="2"/>
        <v/>
      </c>
      <c r="J32" s="138" t="str">
        <f>IF(COUNT(I32:$I$59)=0,"end",IF(NOT(AND(ISNUMBER(I32),ISNUMBER(H32))),"",IF(H32&lt;0.01,"",ROUND(I32,2)/ROUNDDOWN(H32,2))))</f>
        <v>end</v>
      </c>
      <c r="K32" s="18" t="str">
        <f t="shared" si="5"/>
        <v/>
      </c>
      <c r="L32" s="7"/>
      <c r="M32" s="4"/>
      <c r="N32" s="26">
        <v>0.01</v>
      </c>
      <c r="O32" s="24" t="str">
        <f t="shared" si="3"/>
        <v/>
      </c>
      <c r="P32" s="24"/>
      <c r="Q32" s="152">
        <f>COUNTIF(K10:K59,"R-value required")</f>
        <v>0</v>
      </c>
      <c r="R32" s="17" t="str">
        <f>IF(Q32=0,"","There are some missing R-values on this page")</f>
        <v/>
      </c>
      <c r="S32" s="7"/>
      <c r="T32" s="7"/>
      <c r="U32" s="8"/>
      <c r="V32" s="7"/>
      <c r="W32" s="24"/>
      <c r="X32" s="24"/>
      <c r="Y32" s="4"/>
      <c r="Z32" s="26"/>
      <c r="AA32" s="26"/>
      <c r="AB32" s="139" t="str">
        <f t="shared" si="4"/>
        <v/>
      </c>
      <c r="AC32" s="139" t="str">
        <f t="shared" si="0"/>
        <v/>
      </c>
      <c r="AD32" s="72"/>
      <c r="AE32" s="72"/>
      <c r="AF32" s="4"/>
      <c r="AG32" s="4"/>
      <c r="AH32" s="4"/>
      <c r="AI32" s="4"/>
      <c r="AJ32" s="4"/>
      <c r="AK32" s="4"/>
      <c r="AL32" s="4"/>
    </row>
    <row r="33" spans="1:38" ht="15" customHeight="1" x14ac:dyDescent="0.25">
      <c r="A33" s="4"/>
      <c r="B33" s="21">
        <f t="shared" si="1"/>
        <v>24</v>
      </c>
      <c r="C33" s="57"/>
      <c r="D33" s="193"/>
      <c r="E33" s="122"/>
      <c r="F33" s="123"/>
      <c r="G33" s="123"/>
      <c r="H33" s="122"/>
      <c r="I33" s="191" t="str">
        <f t="shared" si="2"/>
        <v/>
      </c>
      <c r="J33" s="138" t="str">
        <f>IF(COUNT(I33:$I$59)=0,"end",IF(NOT(AND(ISNUMBER(I33),ISNUMBER(H33))),"",IF(H33&lt;0.01,"",ROUND(I33,2)/ROUNDDOWN(H33,2))))</f>
        <v>end</v>
      </c>
      <c r="K33" s="18" t="str">
        <f t="shared" si="5"/>
        <v/>
      </c>
      <c r="L33" s="7"/>
      <c r="M33" s="4"/>
      <c r="N33" s="26">
        <v>0.01</v>
      </c>
      <c r="O33" s="24" t="str">
        <f t="shared" si="3"/>
        <v/>
      </c>
      <c r="P33" s="24"/>
      <c r="Q33" s="19"/>
      <c r="R33" s="7"/>
      <c r="S33" s="7"/>
      <c r="T33" s="7"/>
      <c r="U33" s="8"/>
      <c r="V33" s="7"/>
      <c r="W33" s="24"/>
      <c r="X33" s="24"/>
      <c r="Y33" s="4"/>
      <c r="Z33" s="26"/>
      <c r="AA33" s="26"/>
      <c r="AB33" s="139" t="str">
        <f t="shared" si="4"/>
        <v/>
      </c>
      <c r="AC33" s="139" t="str">
        <f t="shared" si="0"/>
        <v/>
      </c>
      <c r="AD33" s="72"/>
      <c r="AE33" s="72"/>
      <c r="AF33" s="4"/>
      <c r="AG33" s="4"/>
      <c r="AH33" s="4"/>
      <c r="AI33" s="4"/>
      <c r="AJ33" s="4"/>
      <c r="AK33" s="4"/>
      <c r="AL33" s="4"/>
    </row>
    <row r="34" spans="1:38" ht="15" customHeight="1" x14ac:dyDescent="0.25">
      <c r="A34" s="4"/>
      <c r="B34" s="21">
        <f t="shared" si="1"/>
        <v>25</v>
      </c>
      <c r="C34" s="57"/>
      <c r="D34" s="193"/>
      <c r="E34" s="122"/>
      <c r="F34" s="123"/>
      <c r="G34" s="123"/>
      <c r="H34" s="122"/>
      <c r="I34" s="191" t="str">
        <f t="shared" si="2"/>
        <v/>
      </c>
      <c r="J34" s="138" t="str">
        <f>IF(COUNT(I34:$I$59)=0,"end",IF(NOT(AND(ISNUMBER(I34),ISNUMBER(H34))),"",IF(H34&lt;0.01,"",ROUND(I34,2)/ROUNDDOWN(H34,2))))</f>
        <v>end</v>
      </c>
      <c r="K34" s="18" t="str">
        <f t="shared" si="5"/>
        <v/>
      </c>
      <c r="L34" s="7"/>
      <c r="M34" s="4"/>
      <c r="N34" s="26">
        <v>0.01</v>
      </c>
      <c r="O34" s="24" t="str">
        <f t="shared" si="3"/>
        <v/>
      </c>
      <c r="P34" s="24"/>
      <c r="Q34" s="19"/>
      <c r="R34" s="7"/>
      <c r="S34" s="7"/>
      <c r="T34" s="7"/>
      <c r="U34" s="8"/>
      <c r="V34" s="7"/>
      <c r="W34" s="24"/>
      <c r="X34" s="24"/>
      <c r="Y34" s="4"/>
      <c r="Z34" s="76"/>
      <c r="AA34" s="72"/>
      <c r="AB34" s="139" t="str">
        <f t="shared" si="4"/>
        <v/>
      </c>
      <c r="AC34" s="139" t="str">
        <f t="shared" si="0"/>
        <v/>
      </c>
      <c r="AD34" s="72"/>
      <c r="AE34" s="72"/>
      <c r="AF34" s="4"/>
      <c r="AG34" s="4"/>
      <c r="AH34" s="4"/>
      <c r="AI34" s="4"/>
      <c r="AJ34" s="4"/>
      <c r="AK34" s="4"/>
      <c r="AL34" s="4"/>
    </row>
    <row r="35" spans="1:38" ht="15" customHeight="1" x14ac:dyDescent="0.25">
      <c r="A35" s="4"/>
      <c r="B35" s="21">
        <f t="shared" si="1"/>
        <v>26</v>
      </c>
      <c r="C35" s="57"/>
      <c r="D35" s="193"/>
      <c r="E35" s="122"/>
      <c r="F35" s="123"/>
      <c r="G35" s="123"/>
      <c r="H35" s="122"/>
      <c r="I35" s="191" t="str">
        <f t="shared" si="2"/>
        <v/>
      </c>
      <c r="J35" s="138" t="str">
        <f>IF(COUNT(I35:$I$59)=0,"end",IF(NOT(AND(ISNUMBER(I35),ISNUMBER(H35))),"",IF(H35&lt;0.01,"",ROUND(I35,2)/ROUNDDOWN(H35,2))))</f>
        <v>end</v>
      </c>
      <c r="K35" s="18" t="str">
        <f t="shared" si="5"/>
        <v/>
      </c>
      <c r="L35" s="7"/>
      <c r="M35" s="4"/>
      <c r="N35" s="26">
        <v>0.01</v>
      </c>
      <c r="O35" s="24" t="str">
        <f t="shared" si="3"/>
        <v/>
      </c>
      <c r="P35" s="24"/>
      <c r="Q35" s="6"/>
      <c r="R35" s="4"/>
      <c r="S35" s="4"/>
      <c r="T35" s="4"/>
      <c r="U35" s="5"/>
      <c r="V35" s="4"/>
      <c r="W35" s="24"/>
      <c r="X35" s="24"/>
      <c r="Y35" s="4"/>
      <c r="Z35" s="76"/>
      <c r="AA35" s="72"/>
      <c r="AB35" s="139" t="str">
        <f t="shared" si="4"/>
        <v/>
      </c>
      <c r="AC35" s="139" t="str">
        <f t="shared" si="0"/>
        <v/>
      </c>
      <c r="AD35" s="72"/>
      <c r="AE35" s="72"/>
      <c r="AF35" s="4"/>
      <c r="AG35" s="4"/>
      <c r="AH35" s="4"/>
      <c r="AI35" s="4"/>
      <c r="AJ35" s="4"/>
      <c r="AK35" s="4"/>
      <c r="AL35" s="4"/>
    </row>
    <row r="36" spans="1:38" ht="15" customHeight="1" x14ac:dyDescent="0.25">
      <c r="A36" s="4"/>
      <c r="B36" s="21">
        <f t="shared" si="1"/>
        <v>27</v>
      </c>
      <c r="C36" s="57"/>
      <c r="D36" s="193"/>
      <c r="E36" s="122"/>
      <c r="F36" s="123"/>
      <c r="G36" s="123"/>
      <c r="H36" s="122"/>
      <c r="I36" s="191" t="str">
        <f t="shared" si="2"/>
        <v/>
      </c>
      <c r="J36" s="138" t="str">
        <f>IF(COUNT(I36:$I$59)=0,"end",IF(NOT(AND(ISNUMBER(I36),ISNUMBER(H36))),"",IF(H36&lt;0.01,"",ROUND(I36,2)/ROUNDDOWN(H36,2))))</f>
        <v>end</v>
      </c>
      <c r="K36" s="18" t="str">
        <f t="shared" si="5"/>
        <v/>
      </c>
      <c r="L36" s="7"/>
      <c r="M36" s="4"/>
      <c r="N36" s="26">
        <v>0.01</v>
      </c>
      <c r="O36" s="24" t="str">
        <f t="shared" si="3"/>
        <v/>
      </c>
      <c r="P36" s="24"/>
      <c r="Q36" s="6"/>
      <c r="R36" s="4"/>
      <c r="S36" s="4"/>
      <c r="T36" s="4"/>
      <c r="U36" s="5"/>
      <c r="V36" s="4"/>
      <c r="W36" s="24"/>
      <c r="X36" s="24"/>
      <c r="Y36" s="4"/>
      <c r="Z36" s="76"/>
      <c r="AA36" s="72"/>
      <c r="AB36" s="139" t="str">
        <f t="shared" si="4"/>
        <v/>
      </c>
      <c r="AC36" s="139" t="str">
        <f t="shared" si="0"/>
        <v/>
      </c>
      <c r="AD36" s="72"/>
      <c r="AE36" s="72"/>
      <c r="AF36" s="4"/>
      <c r="AG36" s="4"/>
      <c r="AH36" s="4"/>
      <c r="AI36" s="4"/>
      <c r="AJ36" s="4"/>
      <c r="AK36" s="4"/>
      <c r="AL36" s="4"/>
    </row>
    <row r="37" spans="1:38" ht="15" customHeight="1" x14ac:dyDescent="0.25">
      <c r="A37" s="4"/>
      <c r="B37" s="21">
        <f t="shared" si="1"/>
        <v>28</v>
      </c>
      <c r="C37" s="57"/>
      <c r="D37" s="193"/>
      <c r="E37" s="122"/>
      <c r="F37" s="123"/>
      <c r="G37" s="123"/>
      <c r="H37" s="122"/>
      <c r="I37" s="191" t="str">
        <f t="shared" si="2"/>
        <v/>
      </c>
      <c r="J37" s="138" t="str">
        <f>IF(COUNT(I37:$I$59)=0,"end",IF(NOT(AND(ISNUMBER(I37),ISNUMBER(H37))),"",IF(H37&lt;0.01,"",ROUND(I37,2)/ROUNDDOWN(H37,2))))</f>
        <v>end</v>
      </c>
      <c r="K37" s="18" t="str">
        <f t="shared" si="5"/>
        <v/>
      </c>
      <c r="L37" s="7"/>
      <c r="M37" s="4"/>
      <c r="N37" s="26">
        <v>0.01</v>
      </c>
      <c r="O37" s="24" t="str">
        <f t="shared" si="3"/>
        <v/>
      </c>
      <c r="P37" s="24"/>
      <c r="Q37" s="6"/>
      <c r="R37" s="4"/>
      <c r="S37" s="4"/>
      <c r="T37" s="4"/>
      <c r="U37" s="5"/>
      <c r="V37" s="4"/>
      <c r="W37" s="24"/>
      <c r="X37" s="24"/>
      <c r="Y37" s="4"/>
      <c r="Z37" s="76"/>
      <c r="AA37" s="72"/>
      <c r="AB37" s="139" t="str">
        <f t="shared" si="4"/>
        <v/>
      </c>
      <c r="AC37" s="139" t="str">
        <f t="shared" si="0"/>
        <v/>
      </c>
      <c r="AD37" s="72"/>
      <c r="AE37" s="72"/>
      <c r="AF37" s="4"/>
      <c r="AG37" s="4"/>
      <c r="AH37" s="4"/>
      <c r="AI37" s="4"/>
      <c r="AJ37" s="4"/>
      <c r="AK37" s="4"/>
      <c r="AL37" s="4"/>
    </row>
    <row r="38" spans="1:38" ht="15" customHeight="1" x14ac:dyDescent="0.25">
      <c r="A38" s="4"/>
      <c r="B38" s="21">
        <f t="shared" si="1"/>
        <v>29</v>
      </c>
      <c r="C38" s="57"/>
      <c r="D38" s="193"/>
      <c r="E38" s="122"/>
      <c r="F38" s="123"/>
      <c r="G38" s="123"/>
      <c r="H38" s="122"/>
      <c r="I38" s="191" t="str">
        <f t="shared" si="2"/>
        <v/>
      </c>
      <c r="J38" s="138" t="str">
        <f>IF(COUNT(I38:$I$59)=0,"end",IF(NOT(AND(ISNUMBER(I38),ISNUMBER(H38))),"",IF(H38&lt;0.01,"",ROUND(I38,2)/ROUNDDOWN(H38,2))))</f>
        <v>end</v>
      </c>
      <c r="K38" s="18" t="str">
        <f t="shared" si="5"/>
        <v/>
      </c>
      <c r="L38" s="7"/>
      <c r="M38" s="4"/>
      <c r="N38" s="26">
        <v>0.01</v>
      </c>
      <c r="O38" s="24" t="str">
        <f t="shared" si="3"/>
        <v/>
      </c>
      <c r="P38" s="24"/>
      <c r="Q38" s="6"/>
      <c r="R38" s="4"/>
      <c r="S38" s="4"/>
      <c r="T38" s="4"/>
      <c r="U38" s="5"/>
      <c r="V38" s="4"/>
      <c r="W38" s="24"/>
      <c r="X38" s="24"/>
      <c r="Y38" s="4"/>
      <c r="Z38" s="76"/>
      <c r="AA38" s="72"/>
      <c r="AB38" s="139" t="str">
        <f t="shared" si="4"/>
        <v/>
      </c>
      <c r="AC38" s="139" t="str">
        <f t="shared" si="0"/>
        <v/>
      </c>
      <c r="AD38" s="72"/>
      <c r="AE38" s="72"/>
      <c r="AF38" s="4"/>
      <c r="AG38" s="4"/>
      <c r="AH38" s="4"/>
      <c r="AI38" s="4"/>
      <c r="AJ38" s="4"/>
      <c r="AK38" s="4"/>
      <c r="AL38" s="4"/>
    </row>
    <row r="39" spans="1:38" ht="15" customHeight="1" x14ac:dyDescent="0.25">
      <c r="A39" s="4"/>
      <c r="B39" s="21">
        <f t="shared" si="1"/>
        <v>30</v>
      </c>
      <c r="C39" s="57"/>
      <c r="D39" s="193"/>
      <c r="E39" s="122"/>
      <c r="F39" s="123"/>
      <c r="G39" s="123"/>
      <c r="H39" s="122"/>
      <c r="I39" s="191" t="str">
        <f t="shared" si="2"/>
        <v/>
      </c>
      <c r="J39" s="138" t="str">
        <f>IF(COUNT(I39:$I$59)=0,"end",IF(NOT(AND(ISNUMBER(I39),ISNUMBER(H39))),"",IF(H39&lt;0.01,"",ROUND(I39,2)/ROUNDDOWN(H39,2))))</f>
        <v>end</v>
      </c>
      <c r="K39" s="18" t="str">
        <f t="shared" si="5"/>
        <v/>
      </c>
      <c r="L39" s="7"/>
      <c r="M39" s="4"/>
      <c r="N39" s="26">
        <v>0.01</v>
      </c>
      <c r="O39" s="24" t="str">
        <f t="shared" si="3"/>
        <v/>
      </c>
      <c r="P39" s="24"/>
      <c r="Q39" s="6"/>
      <c r="R39" s="4"/>
      <c r="S39" s="4"/>
      <c r="T39" s="4"/>
      <c r="U39" s="5"/>
      <c r="V39" s="4"/>
      <c r="W39" s="24"/>
      <c r="X39" s="24"/>
      <c r="Y39" s="4"/>
      <c r="Z39" s="76"/>
      <c r="AA39" s="72"/>
      <c r="AB39" s="139" t="str">
        <f t="shared" si="4"/>
        <v/>
      </c>
      <c r="AC39" s="139" t="str">
        <f t="shared" si="0"/>
        <v/>
      </c>
      <c r="AD39" s="72"/>
      <c r="AE39" s="72"/>
      <c r="AF39" s="4"/>
      <c r="AG39" s="4"/>
      <c r="AH39" s="4"/>
      <c r="AI39" s="4"/>
      <c r="AJ39" s="4"/>
      <c r="AK39" s="4"/>
      <c r="AL39" s="4"/>
    </row>
    <row r="40" spans="1:38" ht="15" customHeight="1" x14ac:dyDescent="0.25">
      <c r="A40" s="4"/>
      <c r="B40" s="21">
        <f t="shared" si="1"/>
        <v>31</v>
      </c>
      <c r="C40" s="57"/>
      <c r="D40" s="193"/>
      <c r="E40" s="122"/>
      <c r="F40" s="123"/>
      <c r="G40" s="123"/>
      <c r="H40" s="122"/>
      <c r="I40" s="191" t="str">
        <f t="shared" si="2"/>
        <v/>
      </c>
      <c r="J40" s="138" t="str">
        <f>IF(COUNT(I40:$I$59)=0,"end",IF(NOT(AND(ISNUMBER(I40),ISNUMBER(H40))),"",IF(H40&lt;0.01,"",ROUND(I40,2)/ROUNDDOWN(H40,2))))</f>
        <v>end</v>
      </c>
      <c r="K40" s="18" t="str">
        <f t="shared" si="5"/>
        <v/>
      </c>
      <c r="L40" s="7"/>
      <c r="M40" s="4"/>
      <c r="N40" s="26">
        <v>0.01</v>
      </c>
      <c r="O40" s="24" t="str">
        <f t="shared" si="3"/>
        <v/>
      </c>
      <c r="P40" s="24"/>
      <c r="Q40" s="6"/>
      <c r="R40" s="4"/>
      <c r="S40" s="4"/>
      <c r="T40" s="4"/>
      <c r="U40" s="5"/>
      <c r="V40" s="4"/>
      <c r="W40" s="24"/>
      <c r="X40" s="24"/>
      <c r="Y40" s="4"/>
      <c r="Z40" s="76"/>
      <c r="AA40" s="72"/>
      <c r="AB40" s="139" t="str">
        <f t="shared" si="4"/>
        <v/>
      </c>
      <c r="AC40" s="139" t="str">
        <f t="shared" si="0"/>
        <v/>
      </c>
      <c r="AD40" s="72"/>
      <c r="AE40" s="72"/>
      <c r="AF40" s="4"/>
      <c r="AG40" s="4"/>
      <c r="AH40" s="4"/>
      <c r="AI40" s="4"/>
      <c r="AJ40" s="4"/>
      <c r="AK40" s="4"/>
      <c r="AL40" s="4"/>
    </row>
    <row r="41" spans="1:38" ht="15" customHeight="1" x14ac:dyDescent="0.25">
      <c r="A41" s="4"/>
      <c r="B41" s="21">
        <f t="shared" si="1"/>
        <v>32</v>
      </c>
      <c r="C41" s="57"/>
      <c r="D41" s="193"/>
      <c r="E41" s="122"/>
      <c r="F41" s="123"/>
      <c r="G41" s="123"/>
      <c r="H41" s="122"/>
      <c r="I41" s="191" t="str">
        <f t="shared" si="2"/>
        <v/>
      </c>
      <c r="J41" s="138" t="str">
        <f>IF(COUNT(I41:$I$59)=0,"end",IF(NOT(AND(ISNUMBER(I41),ISNUMBER(H41))),"",IF(H41&lt;0.01,"",ROUND(I41,2)/ROUNDDOWN(H41,2))))</f>
        <v>end</v>
      </c>
      <c r="K41" s="18" t="str">
        <f t="shared" si="5"/>
        <v/>
      </c>
      <c r="L41" s="7"/>
      <c r="M41" s="4"/>
      <c r="N41" s="26">
        <v>0.01</v>
      </c>
      <c r="O41" s="24" t="str">
        <f t="shared" si="3"/>
        <v/>
      </c>
      <c r="P41" s="24"/>
      <c r="Q41" s="6"/>
      <c r="R41" s="4"/>
      <c r="S41" s="4"/>
      <c r="T41" s="4"/>
      <c r="U41" s="5"/>
      <c r="V41" s="4"/>
      <c r="W41" s="24"/>
      <c r="X41" s="24"/>
      <c r="Y41" s="4"/>
      <c r="Z41" s="76"/>
      <c r="AA41" s="72"/>
      <c r="AB41" s="139" t="str">
        <f t="shared" si="4"/>
        <v/>
      </c>
      <c r="AC41" s="139" t="str">
        <f t="shared" si="0"/>
        <v/>
      </c>
      <c r="AD41" s="72"/>
      <c r="AE41" s="72"/>
      <c r="AF41" s="4"/>
      <c r="AG41" s="4"/>
      <c r="AH41" s="4"/>
      <c r="AI41" s="4"/>
      <c r="AJ41" s="4"/>
      <c r="AK41" s="4"/>
      <c r="AL41" s="4"/>
    </row>
    <row r="42" spans="1:38" ht="15" customHeight="1" x14ac:dyDescent="0.25">
      <c r="A42" s="4"/>
      <c r="B42" s="21">
        <f t="shared" si="1"/>
        <v>33</v>
      </c>
      <c r="C42" s="57"/>
      <c r="D42" s="193"/>
      <c r="E42" s="122"/>
      <c r="F42" s="123"/>
      <c r="G42" s="123"/>
      <c r="H42" s="122"/>
      <c r="I42" s="191" t="str">
        <f t="shared" si="2"/>
        <v/>
      </c>
      <c r="J42" s="138" t="str">
        <f>IF(COUNT(I42:$I$59)=0,"end",IF(NOT(AND(ISNUMBER(I42),ISNUMBER(H42))),"",IF(H42&lt;0.01,"",ROUND(I42,2)/ROUNDDOWN(H42,2))))</f>
        <v>end</v>
      </c>
      <c r="K42" s="18" t="str">
        <f t="shared" si="5"/>
        <v/>
      </c>
      <c r="L42" s="7"/>
      <c r="M42" s="4"/>
      <c r="N42" s="26">
        <v>0.01</v>
      </c>
      <c r="O42" s="24" t="str">
        <f t="shared" si="3"/>
        <v/>
      </c>
      <c r="P42" s="4"/>
      <c r="Q42" s="6"/>
      <c r="R42" s="4"/>
      <c r="S42" s="4"/>
      <c r="T42" s="4"/>
      <c r="U42" s="5"/>
      <c r="V42" s="4"/>
      <c r="W42" s="24"/>
      <c r="X42" s="24"/>
      <c r="Y42" s="4"/>
      <c r="Z42" s="76"/>
      <c r="AA42" s="72"/>
      <c r="AB42" s="139" t="str">
        <f t="shared" si="4"/>
        <v/>
      </c>
      <c r="AC42" s="139" t="str">
        <f t="shared" si="0"/>
        <v/>
      </c>
      <c r="AD42" s="72"/>
      <c r="AE42" s="72"/>
      <c r="AF42" s="4"/>
      <c r="AG42" s="4"/>
      <c r="AH42" s="4"/>
      <c r="AI42" s="4"/>
      <c r="AJ42" s="4"/>
      <c r="AK42" s="4"/>
      <c r="AL42" s="4"/>
    </row>
    <row r="43" spans="1:38" ht="15" customHeight="1" x14ac:dyDescent="0.25">
      <c r="A43" s="4"/>
      <c r="B43" s="21">
        <f t="shared" si="1"/>
        <v>34</v>
      </c>
      <c r="C43" s="57"/>
      <c r="D43" s="193"/>
      <c r="E43" s="122"/>
      <c r="F43" s="123"/>
      <c r="G43" s="123"/>
      <c r="H43" s="122"/>
      <c r="I43" s="191" t="str">
        <f t="shared" si="2"/>
        <v/>
      </c>
      <c r="J43" s="138" t="str">
        <f>IF(COUNT(I43:$I$59)=0,"end",IF(NOT(AND(ISNUMBER(I43),ISNUMBER(H43))),"",IF(H43&lt;0.01,"",ROUND(I43,2)/ROUNDDOWN(H43,2))))</f>
        <v>end</v>
      </c>
      <c r="K43" s="18" t="str">
        <f t="shared" si="5"/>
        <v/>
      </c>
      <c r="L43" s="7"/>
      <c r="M43" s="4"/>
      <c r="N43" s="26">
        <v>0.01</v>
      </c>
      <c r="O43" s="24" t="str">
        <f t="shared" si="3"/>
        <v/>
      </c>
      <c r="P43" s="4"/>
      <c r="Q43" s="6"/>
      <c r="R43" s="4"/>
      <c r="S43" s="4"/>
      <c r="T43" s="4"/>
      <c r="U43" s="5"/>
      <c r="V43" s="4"/>
      <c r="W43" s="24"/>
      <c r="X43" s="24"/>
      <c r="Y43" s="4"/>
      <c r="Z43" s="76"/>
      <c r="AA43" s="72"/>
      <c r="AB43" s="139" t="str">
        <f t="shared" si="4"/>
        <v/>
      </c>
      <c r="AC43" s="139" t="str">
        <f t="shared" si="0"/>
        <v/>
      </c>
      <c r="AD43" s="72"/>
      <c r="AE43" s="72"/>
      <c r="AF43" s="4"/>
      <c r="AG43" s="4"/>
      <c r="AH43" s="4"/>
      <c r="AI43" s="4"/>
      <c r="AJ43" s="4"/>
      <c r="AK43" s="4"/>
      <c r="AL43" s="4"/>
    </row>
    <row r="44" spans="1:38" ht="15" customHeight="1" x14ac:dyDescent="0.25">
      <c r="A44" s="4"/>
      <c r="B44" s="21">
        <f t="shared" si="1"/>
        <v>35</v>
      </c>
      <c r="C44" s="57"/>
      <c r="D44" s="193"/>
      <c r="E44" s="122"/>
      <c r="F44" s="123"/>
      <c r="G44" s="123"/>
      <c r="H44" s="122"/>
      <c r="I44" s="191" t="str">
        <f t="shared" si="2"/>
        <v/>
      </c>
      <c r="J44" s="138" t="str">
        <f>IF(COUNT(I44:$I$59)=0,"end",IF(NOT(AND(ISNUMBER(I44),ISNUMBER(H44))),"",IF(H44&lt;0.01,"",ROUND(I44,2)/ROUNDDOWN(H44,2))))</f>
        <v>end</v>
      </c>
      <c r="K44" s="18" t="str">
        <f t="shared" si="5"/>
        <v/>
      </c>
      <c r="L44" s="7"/>
      <c r="M44" s="4"/>
      <c r="N44" s="26">
        <v>0.01</v>
      </c>
      <c r="O44" s="24" t="str">
        <f t="shared" si="3"/>
        <v/>
      </c>
      <c r="P44" s="4"/>
      <c r="Q44" s="6"/>
      <c r="R44" s="4"/>
      <c r="S44" s="4"/>
      <c r="T44" s="4"/>
      <c r="U44" s="5"/>
      <c r="V44" s="4"/>
      <c r="W44" s="24"/>
      <c r="X44" s="24"/>
      <c r="Y44" s="4"/>
      <c r="Z44" s="76"/>
      <c r="AA44" s="72"/>
      <c r="AB44" s="139" t="str">
        <f t="shared" si="4"/>
        <v/>
      </c>
      <c r="AC44" s="139" t="str">
        <f t="shared" si="0"/>
        <v/>
      </c>
      <c r="AD44" s="72"/>
      <c r="AE44" s="72"/>
      <c r="AF44" s="4"/>
      <c r="AG44" s="4"/>
      <c r="AH44" s="4"/>
      <c r="AI44" s="4"/>
      <c r="AJ44" s="4"/>
      <c r="AK44" s="4"/>
      <c r="AL44" s="4"/>
    </row>
    <row r="45" spans="1:38" ht="15" customHeight="1" x14ac:dyDescent="0.25">
      <c r="A45" s="4"/>
      <c r="B45" s="21">
        <f t="shared" si="1"/>
        <v>36</v>
      </c>
      <c r="C45" s="57"/>
      <c r="D45" s="193"/>
      <c r="E45" s="122"/>
      <c r="F45" s="123"/>
      <c r="G45" s="123"/>
      <c r="H45" s="122"/>
      <c r="I45" s="191" t="str">
        <f t="shared" si="2"/>
        <v/>
      </c>
      <c r="J45" s="138" t="str">
        <f>IF(COUNT(I45:$I$59)=0,"end",IF(NOT(AND(ISNUMBER(I45),ISNUMBER(H45))),"",IF(H45&lt;0.01,"",ROUND(I45,2)/ROUNDDOWN(H45,2))))</f>
        <v>end</v>
      </c>
      <c r="K45" s="18" t="str">
        <f t="shared" si="5"/>
        <v/>
      </c>
      <c r="L45" s="7"/>
      <c r="M45" s="4"/>
      <c r="N45" s="26">
        <v>0.01</v>
      </c>
      <c r="O45" s="24" t="str">
        <f t="shared" si="3"/>
        <v/>
      </c>
      <c r="P45" s="4"/>
      <c r="Q45" s="6"/>
      <c r="R45" s="4"/>
      <c r="S45" s="4"/>
      <c r="T45" s="4"/>
      <c r="U45" s="5"/>
      <c r="V45" s="4"/>
      <c r="W45" s="24"/>
      <c r="X45" s="24"/>
      <c r="Y45" s="4"/>
      <c r="Z45" s="76"/>
      <c r="AA45" s="72"/>
      <c r="AB45" s="139" t="str">
        <f t="shared" si="4"/>
        <v/>
      </c>
      <c r="AC45" s="139" t="str">
        <f t="shared" si="0"/>
        <v/>
      </c>
      <c r="AD45" s="72"/>
      <c r="AE45" s="72"/>
      <c r="AF45" s="4"/>
      <c r="AG45" s="4"/>
      <c r="AH45" s="4"/>
      <c r="AI45" s="4"/>
      <c r="AJ45" s="4"/>
      <c r="AK45" s="4"/>
      <c r="AL45" s="4"/>
    </row>
    <row r="46" spans="1:38" ht="15" customHeight="1" x14ac:dyDescent="0.25">
      <c r="A46" s="4"/>
      <c r="B46" s="21">
        <f t="shared" si="1"/>
        <v>37</v>
      </c>
      <c r="C46" s="57"/>
      <c r="D46" s="193"/>
      <c r="E46" s="122"/>
      <c r="F46" s="123"/>
      <c r="G46" s="123"/>
      <c r="H46" s="122"/>
      <c r="I46" s="191" t="str">
        <f t="shared" si="2"/>
        <v/>
      </c>
      <c r="J46" s="138" t="str">
        <f>IF(COUNT(I46:$I$59)=0,"end",IF(NOT(AND(ISNUMBER(I46),ISNUMBER(H46))),"",IF(H46&lt;0.01,"",ROUND(I46,2)/ROUNDDOWN(H46,2))))</f>
        <v>end</v>
      </c>
      <c r="K46" s="18" t="str">
        <f t="shared" si="5"/>
        <v/>
      </c>
      <c r="L46" s="7"/>
      <c r="M46" s="4"/>
      <c r="N46" s="26">
        <v>0.01</v>
      </c>
      <c r="O46" s="24" t="str">
        <f t="shared" si="3"/>
        <v/>
      </c>
      <c r="P46" s="4"/>
      <c r="Q46" s="6"/>
      <c r="R46" s="4"/>
      <c r="S46" s="4"/>
      <c r="T46" s="4"/>
      <c r="U46" s="5"/>
      <c r="V46" s="4"/>
      <c r="W46" s="24"/>
      <c r="X46" s="24"/>
      <c r="Y46" s="4"/>
      <c r="Z46" s="76"/>
      <c r="AA46" s="72"/>
      <c r="AB46" s="139" t="str">
        <f t="shared" si="4"/>
        <v/>
      </c>
      <c r="AC46" s="139" t="str">
        <f t="shared" si="0"/>
        <v/>
      </c>
      <c r="AD46" s="72"/>
      <c r="AE46" s="72"/>
      <c r="AF46" s="4"/>
      <c r="AG46" s="4"/>
      <c r="AH46" s="4"/>
      <c r="AI46" s="4"/>
      <c r="AJ46" s="4"/>
      <c r="AK46" s="4"/>
      <c r="AL46" s="4"/>
    </row>
    <row r="47" spans="1:38" ht="15" customHeight="1" x14ac:dyDescent="0.25">
      <c r="A47" s="4"/>
      <c r="B47" s="21">
        <f t="shared" si="1"/>
        <v>38</v>
      </c>
      <c r="C47" s="57"/>
      <c r="D47" s="193"/>
      <c r="E47" s="122"/>
      <c r="F47" s="123"/>
      <c r="G47" s="123"/>
      <c r="H47" s="122"/>
      <c r="I47" s="191" t="str">
        <f t="shared" si="2"/>
        <v/>
      </c>
      <c r="J47" s="138" t="str">
        <f>IF(COUNT(I47:$I$59)=0,"end",IF(NOT(AND(ISNUMBER(I47),ISNUMBER(H47))),"",IF(H47&lt;0.01,"",ROUND(I47,2)/ROUNDDOWN(H47,2))))</f>
        <v>end</v>
      </c>
      <c r="K47" s="18" t="str">
        <f t="shared" si="5"/>
        <v/>
      </c>
      <c r="L47" s="7"/>
      <c r="M47" s="4"/>
      <c r="N47" s="26">
        <v>0.01</v>
      </c>
      <c r="O47" s="24" t="str">
        <f t="shared" si="3"/>
        <v/>
      </c>
      <c r="P47" s="4"/>
      <c r="Q47" s="6"/>
      <c r="R47" s="4"/>
      <c r="S47" s="4"/>
      <c r="T47" s="4"/>
      <c r="U47" s="5"/>
      <c r="V47" s="4"/>
      <c r="W47" s="24"/>
      <c r="X47" s="24"/>
      <c r="Y47" s="4"/>
      <c r="Z47" s="76"/>
      <c r="AA47" s="72"/>
      <c r="AB47" s="139" t="str">
        <f t="shared" si="4"/>
        <v/>
      </c>
      <c r="AC47" s="139" t="str">
        <f t="shared" si="0"/>
        <v/>
      </c>
      <c r="AD47" s="72"/>
      <c r="AE47" s="72"/>
      <c r="AF47" s="4"/>
      <c r="AG47" s="4"/>
      <c r="AH47" s="4"/>
      <c r="AI47" s="4"/>
      <c r="AJ47" s="4"/>
      <c r="AK47" s="4"/>
      <c r="AL47" s="4"/>
    </row>
    <row r="48" spans="1:38" ht="15" customHeight="1" x14ac:dyDescent="0.25">
      <c r="A48" s="4"/>
      <c r="B48" s="21">
        <f t="shared" si="1"/>
        <v>39</v>
      </c>
      <c r="C48" s="57"/>
      <c r="D48" s="193"/>
      <c r="E48" s="122"/>
      <c r="F48" s="123"/>
      <c r="G48" s="123"/>
      <c r="H48" s="122"/>
      <c r="I48" s="191" t="str">
        <f t="shared" si="2"/>
        <v/>
      </c>
      <c r="J48" s="138" t="str">
        <f>IF(COUNT(I48:$I$59)=0,"end",IF(NOT(AND(ISNUMBER(I48),ISNUMBER(H48))),"",IF(H48&lt;0.01,"",ROUND(I48,2)/ROUNDDOWN(H48,2))))</f>
        <v>end</v>
      </c>
      <c r="K48" s="18" t="str">
        <f t="shared" si="5"/>
        <v/>
      </c>
      <c r="L48" s="7"/>
      <c r="M48" s="4"/>
      <c r="N48" s="26">
        <v>0.01</v>
      </c>
      <c r="O48" s="24" t="str">
        <f t="shared" si="3"/>
        <v/>
      </c>
      <c r="P48" s="4"/>
      <c r="Q48" s="6"/>
      <c r="R48" s="4"/>
      <c r="S48" s="4"/>
      <c r="T48" s="4"/>
      <c r="U48" s="5"/>
      <c r="V48" s="4"/>
      <c r="W48" s="24"/>
      <c r="X48" s="24"/>
      <c r="Y48" s="4"/>
      <c r="Z48" s="76"/>
      <c r="AA48" s="72"/>
      <c r="AB48" s="139" t="str">
        <f t="shared" si="4"/>
        <v/>
      </c>
      <c r="AC48" s="139" t="str">
        <f t="shared" si="0"/>
        <v/>
      </c>
      <c r="AD48" s="72"/>
      <c r="AE48" s="72"/>
      <c r="AF48" s="4"/>
      <c r="AG48" s="4"/>
      <c r="AH48" s="4"/>
      <c r="AI48" s="4"/>
      <c r="AJ48" s="4"/>
      <c r="AK48" s="4"/>
      <c r="AL48" s="4"/>
    </row>
    <row r="49" spans="1:38" ht="15" customHeight="1" x14ac:dyDescent="0.25">
      <c r="A49" s="4"/>
      <c r="B49" s="21">
        <f t="shared" si="1"/>
        <v>40</v>
      </c>
      <c r="C49" s="57"/>
      <c r="D49" s="193"/>
      <c r="E49" s="122"/>
      <c r="F49" s="123"/>
      <c r="G49" s="123"/>
      <c r="H49" s="122"/>
      <c r="I49" s="191" t="str">
        <f t="shared" si="2"/>
        <v/>
      </c>
      <c r="J49" s="138" t="str">
        <f>IF(COUNT(I49:$I$59)=0,"end",IF(NOT(AND(ISNUMBER(I49),ISNUMBER(H49))),"",IF(H49&lt;0.01,"",ROUND(I49,2)/ROUNDDOWN(H49,2))))</f>
        <v>end</v>
      </c>
      <c r="K49" s="18" t="str">
        <f t="shared" si="5"/>
        <v/>
      </c>
      <c r="L49" s="7"/>
      <c r="M49" s="4"/>
      <c r="N49" s="26">
        <v>0.01</v>
      </c>
      <c r="O49" s="24" t="str">
        <f t="shared" si="3"/>
        <v/>
      </c>
      <c r="P49" s="4"/>
      <c r="Q49" s="6"/>
      <c r="R49" s="4"/>
      <c r="S49" s="4"/>
      <c r="T49" s="4"/>
      <c r="U49" s="5"/>
      <c r="V49" s="4"/>
      <c r="W49" s="24"/>
      <c r="X49" s="24"/>
      <c r="Y49" s="4"/>
      <c r="Z49" s="76"/>
      <c r="AA49" s="72"/>
      <c r="AB49" s="139" t="str">
        <f t="shared" si="4"/>
        <v/>
      </c>
      <c r="AC49" s="139" t="str">
        <f t="shared" si="0"/>
        <v/>
      </c>
      <c r="AD49" s="72"/>
      <c r="AE49" s="72"/>
      <c r="AF49" s="4"/>
      <c r="AG49" s="4"/>
      <c r="AH49" s="4"/>
      <c r="AI49" s="4"/>
      <c r="AJ49" s="4"/>
      <c r="AK49" s="4"/>
      <c r="AL49" s="4"/>
    </row>
    <row r="50" spans="1:38" ht="15" customHeight="1" x14ac:dyDescent="0.25">
      <c r="A50" s="4"/>
      <c r="B50" s="21">
        <f t="shared" si="1"/>
        <v>41</v>
      </c>
      <c r="C50" s="57"/>
      <c r="D50" s="193"/>
      <c r="E50" s="122"/>
      <c r="F50" s="123"/>
      <c r="G50" s="123"/>
      <c r="H50" s="122"/>
      <c r="I50" s="191" t="str">
        <f t="shared" si="2"/>
        <v/>
      </c>
      <c r="J50" s="138" t="str">
        <f>IF(COUNT(I50:$I$59)=0,"end",IF(NOT(AND(ISNUMBER(I50),ISNUMBER(H50))),"",IF(H50&lt;0.01,"",ROUND(I50,2)/ROUNDDOWN(H50,2))))</f>
        <v>end</v>
      </c>
      <c r="K50" s="18" t="str">
        <f t="shared" si="5"/>
        <v/>
      </c>
      <c r="L50" s="7"/>
      <c r="M50" s="4"/>
      <c r="N50" s="26">
        <v>0.01</v>
      </c>
      <c r="O50" s="24" t="str">
        <f t="shared" si="3"/>
        <v/>
      </c>
      <c r="P50" s="4"/>
      <c r="Q50" s="6"/>
      <c r="R50" s="4"/>
      <c r="S50" s="4"/>
      <c r="T50" s="4"/>
      <c r="U50" s="5"/>
      <c r="V50" s="4"/>
      <c r="W50" s="24"/>
      <c r="X50" s="24"/>
      <c r="Y50" s="4"/>
      <c r="Z50" s="76"/>
      <c r="AA50" s="72"/>
      <c r="AB50" s="139" t="str">
        <f t="shared" si="4"/>
        <v/>
      </c>
      <c r="AC50" s="139" t="str">
        <f t="shared" si="0"/>
        <v/>
      </c>
      <c r="AD50" s="72"/>
      <c r="AE50" s="72"/>
      <c r="AF50" s="4"/>
      <c r="AG50" s="4"/>
      <c r="AH50" s="4"/>
      <c r="AI50" s="4"/>
      <c r="AJ50" s="4"/>
      <c r="AK50" s="4"/>
      <c r="AL50" s="4"/>
    </row>
    <row r="51" spans="1:38" x14ac:dyDescent="0.25">
      <c r="A51" s="4"/>
      <c r="B51" s="21">
        <f t="shared" si="1"/>
        <v>42</v>
      </c>
      <c r="C51" s="57"/>
      <c r="D51" s="193"/>
      <c r="E51" s="122"/>
      <c r="F51" s="123"/>
      <c r="G51" s="123"/>
      <c r="H51" s="122"/>
      <c r="I51" s="191" t="str">
        <f t="shared" si="2"/>
        <v/>
      </c>
      <c r="J51" s="138" t="str">
        <f>IF(COUNT(I51:$I$59)=0,"end",IF(NOT(AND(ISNUMBER(I51),ISNUMBER(H51))),"",IF(H51&lt;0.01,"",ROUND(I51,2)/ROUNDDOWN(H51,2))))</f>
        <v>end</v>
      </c>
      <c r="K51" s="18" t="str">
        <f t="shared" si="5"/>
        <v/>
      </c>
      <c r="L51" s="7"/>
      <c r="M51" s="4"/>
      <c r="N51" s="26">
        <v>0.01</v>
      </c>
      <c r="O51" s="24" t="str">
        <f t="shared" si="3"/>
        <v/>
      </c>
      <c r="P51" s="4"/>
      <c r="Q51" s="6"/>
      <c r="R51" s="4"/>
      <c r="S51" s="4"/>
      <c r="T51" s="4"/>
      <c r="U51" s="5"/>
      <c r="V51" s="4"/>
      <c r="W51" s="24"/>
      <c r="X51" s="24"/>
      <c r="Y51" s="4"/>
      <c r="Z51" s="76"/>
      <c r="AA51" s="72"/>
      <c r="AB51" s="139" t="str">
        <f t="shared" si="4"/>
        <v/>
      </c>
      <c r="AC51" s="139" t="str">
        <f t="shared" si="0"/>
        <v/>
      </c>
      <c r="AD51" s="72"/>
      <c r="AE51" s="72"/>
      <c r="AF51" s="4"/>
      <c r="AG51" s="4"/>
      <c r="AH51" s="4"/>
      <c r="AI51" s="4"/>
      <c r="AJ51" s="4"/>
      <c r="AK51" s="4"/>
      <c r="AL51" s="4"/>
    </row>
    <row r="52" spans="1:38" x14ac:dyDescent="0.25">
      <c r="A52" s="4"/>
      <c r="B52" s="21">
        <f t="shared" si="1"/>
        <v>43</v>
      </c>
      <c r="C52" s="57"/>
      <c r="D52" s="193"/>
      <c r="E52" s="122"/>
      <c r="F52" s="123"/>
      <c r="G52" s="123"/>
      <c r="H52" s="122"/>
      <c r="I52" s="191" t="str">
        <f t="shared" si="2"/>
        <v/>
      </c>
      <c r="J52" s="138" t="str">
        <f>IF(COUNT(I52:$I$59)=0,"end",IF(NOT(AND(ISNUMBER(I52),ISNUMBER(H52))),"",IF(H52&lt;0.01,"",ROUND(I52,2)/ROUNDDOWN(H52,2))))</f>
        <v>end</v>
      </c>
      <c r="K52" s="18" t="str">
        <f t="shared" si="5"/>
        <v/>
      </c>
      <c r="L52" s="7"/>
      <c r="M52" s="4"/>
      <c r="N52" s="26">
        <v>0.01</v>
      </c>
      <c r="O52" s="24" t="str">
        <f t="shared" si="3"/>
        <v/>
      </c>
      <c r="P52" s="4"/>
      <c r="Q52" s="6"/>
      <c r="R52" s="4"/>
      <c r="S52" s="4"/>
      <c r="T52" s="4"/>
      <c r="U52" s="5"/>
      <c r="V52" s="4"/>
      <c r="W52" s="24"/>
      <c r="X52" s="24"/>
      <c r="Y52" s="4"/>
      <c r="Z52" s="76"/>
      <c r="AA52" s="72"/>
      <c r="AB52" s="139" t="str">
        <f t="shared" si="4"/>
        <v/>
      </c>
      <c r="AC52" s="139" t="str">
        <f t="shared" si="0"/>
        <v/>
      </c>
      <c r="AD52" s="72"/>
      <c r="AE52" s="72"/>
      <c r="AF52" s="4"/>
      <c r="AG52" s="4"/>
      <c r="AH52" s="4"/>
      <c r="AI52" s="4"/>
      <c r="AJ52" s="4"/>
      <c r="AK52" s="4"/>
      <c r="AL52" s="4"/>
    </row>
    <row r="53" spans="1:38" x14ac:dyDescent="0.25">
      <c r="A53" s="4"/>
      <c r="B53" s="21">
        <f t="shared" si="1"/>
        <v>44</v>
      </c>
      <c r="C53" s="57"/>
      <c r="D53" s="193"/>
      <c r="E53" s="122"/>
      <c r="F53" s="123"/>
      <c r="G53" s="123"/>
      <c r="H53" s="122"/>
      <c r="I53" s="191" t="str">
        <f t="shared" si="2"/>
        <v/>
      </c>
      <c r="J53" s="138" t="str">
        <f>IF(COUNT(I53:$I$59)=0,"end",IF(NOT(AND(ISNUMBER(I53),ISNUMBER(H53))),"",IF(H53&lt;0.01,"",ROUND(I53,2)/ROUNDDOWN(H53,2))))</f>
        <v>end</v>
      </c>
      <c r="K53" s="18" t="str">
        <f t="shared" si="5"/>
        <v/>
      </c>
      <c r="L53" s="7"/>
      <c r="M53" s="4"/>
      <c r="N53" s="26">
        <v>0.01</v>
      </c>
      <c r="O53" s="24" t="str">
        <f t="shared" si="3"/>
        <v/>
      </c>
      <c r="P53" s="4"/>
      <c r="Q53" s="6"/>
      <c r="R53" s="4"/>
      <c r="S53" s="4"/>
      <c r="T53" s="4"/>
      <c r="U53" s="5"/>
      <c r="V53" s="4"/>
      <c r="W53" s="24"/>
      <c r="X53" s="24"/>
      <c r="Y53" s="4"/>
      <c r="Z53" s="76"/>
      <c r="AA53" s="72"/>
      <c r="AB53" s="139" t="str">
        <f t="shared" si="4"/>
        <v/>
      </c>
      <c r="AC53" s="139" t="str">
        <f t="shared" si="0"/>
        <v/>
      </c>
      <c r="AD53" s="72"/>
      <c r="AE53" s="72"/>
      <c r="AF53" s="4"/>
      <c r="AG53" s="4"/>
      <c r="AH53" s="4"/>
      <c r="AI53" s="4"/>
      <c r="AJ53" s="4"/>
      <c r="AK53" s="4"/>
      <c r="AL53" s="4"/>
    </row>
    <row r="54" spans="1:38" x14ac:dyDescent="0.25">
      <c r="A54" s="4"/>
      <c r="B54" s="21">
        <f t="shared" si="1"/>
        <v>45</v>
      </c>
      <c r="C54" s="57"/>
      <c r="D54" s="193"/>
      <c r="E54" s="122"/>
      <c r="F54" s="123"/>
      <c r="G54" s="123"/>
      <c r="H54" s="122"/>
      <c r="I54" s="191" t="str">
        <f t="shared" si="2"/>
        <v/>
      </c>
      <c r="J54" s="138" t="str">
        <f>IF(COUNT(I54:$I$59)=0,"end",IF(NOT(AND(ISNUMBER(I54),ISNUMBER(H54))),"",IF(H54&lt;0.01,"",ROUND(I54,2)/ROUNDDOWN(H54,2))))</f>
        <v>end</v>
      </c>
      <c r="K54" s="18" t="str">
        <f t="shared" si="5"/>
        <v/>
      </c>
      <c r="L54" s="7"/>
      <c r="M54" s="4"/>
      <c r="N54" s="26">
        <v>0.01</v>
      </c>
      <c r="O54" s="24" t="str">
        <f t="shared" si="3"/>
        <v/>
      </c>
      <c r="P54" s="4"/>
      <c r="Q54" s="6"/>
      <c r="R54" s="4"/>
      <c r="S54" s="4"/>
      <c r="T54" s="4"/>
      <c r="U54" s="5"/>
      <c r="V54" s="4"/>
      <c r="W54" s="24"/>
      <c r="X54" s="24"/>
      <c r="Y54" s="4"/>
      <c r="Z54" s="76"/>
      <c r="AA54" s="72"/>
      <c r="AB54" s="139" t="str">
        <f t="shared" si="4"/>
        <v/>
      </c>
      <c r="AC54" s="139" t="str">
        <f t="shared" si="0"/>
        <v/>
      </c>
      <c r="AD54" s="72"/>
      <c r="AE54" s="72"/>
      <c r="AF54" s="4"/>
      <c r="AG54" s="4"/>
      <c r="AH54" s="4"/>
      <c r="AI54" s="4"/>
      <c r="AJ54" s="4"/>
      <c r="AK54" s="4"/>
      <c r="AL54" s="4"/>
    </row>
    <row r="55" spans="1:38" x14ac:dyDescent="0.25">
      <c r="A55" s="4"/>
      <c r="B55" s="21">
        <f t="shared" si="1"/>
        <v>46</v>
      </c>
      <c r="C55" s="57"/>
      <c r="D55" s="193"/>
      <c r="E55" s="122"/>
      <c r="F55" s="123"/>
      <c r="G55" s="123"/>
      <c r="H55" s="122"/>
      <c r="I55" s="191" t="str">
        <f t="shared" si="2"/>
        <v/>
      </c>
      <c r="J55" s="138" t="str">
        <f>IF(COUNT(I55:$I$59)=0,"end",IF(NOT(AND(ISNUMBER(I55),ISNUMBER(H55))),"",IF(H55&lt;0.01,"",ROUND(I55,2)/ROUNDDOWN(H55,2))))</f>
        <v>end</v>
      </c>
      <c r="K55" s="18" t="str">
        <f t="shared" si="5"/>
        <v/>
      </c>
      <c r="L55" s="7"/>
      <c r="M55" s="4"/>
      <c r="N55" s="26">
        <v>0.01</v>
      </c>
      <c r="O55" s="24" t="str">
        <f t="shared" si="3"/>
        <v/>
      </c>
      <c r="P55" s="4"/>
      <c r="Q55" s="6"/>
      <c r="R55" s="4"/>
      <c r="S55" s="4"/>
      <c r="T55" s="4"/>
      <c r="U55" s="5"/>
      <c r="V55" s="4"/>
      <c r="W55" s="24"/>
      <c r="X55" s="24"/>
      <c r="Y55" s="4"/>
      <c r="Z55" s="76"/>
      <c r="AA55" s="72"/>
      <c r="AB55" s="139" t="str">
        <f t="shared" si="4"/>
        <v/>
      </c>
      <c r="AC55" s="139" t="str">
        <f t="shared" si="0"/>
        <v/>
      </c>
      <c r="AD55" s="72"/>
      <c r="AE55" s="72"/>
      <c r="AF55" s="4"/>
      <c r="AG55" s="4"/>
      <c r="AH55" s="4"/>
      <c r="AI55" s="4"/>
      <c r="AJ55" s="4"/>
      <c r="AK55" s="4"/>
      <c r="AL55" s="4"/>
    </row>
    <row r="56" spans="1:38" x14ac:dyDescent="0.25">
      <c r="A56" s="4"/>
      <c r="B56" s="21">
        <f t="shared" si="1"/>
        <v>47</v>
      </c>
      <c r="C56" s="57"/>
      <c r="D56" s="193"/>
      <c r="E56" s="122"/>
      <c r="F56" s="123"/>
      <c r="G56" s="123"/>
      <c r="H56" s="122"/>
      <c r="I56" s="191" t="str">
        <f t="shared" si="2"/>
        <v/>
      </c>
      <c r="J56" s="138" t="str">
        <f>IF(COUNT(I56:$I$59)=0,"end",IF(NOT(AND(ISNUMBER(I56),ISNUMBER(H56))),"",IF(H56&lt;0.01,"",ROUND(I56,2)/ROUNDDOWN(H56,2))))</f>
        <v>end</v>
      </c>
      <c r="K56" s="18" t="str">
        <f t="shared" si="5"/>
        <v/>
      </c>
      <c r="L56" s="7"/>
      <c r="M56" s="4"/>
      <c r="N56" s="26">
        <v>0.01</v>
      </c>
      <c r="O56" s="24" t="str">
        <f t="shared" si="3"/>
        <v/>
      </c>
      <c r="P56" s="4"/>
      <c r="Q56" s="6"/>
      <c r="R56" s="4"/>
      <c r="S56" s="4"/>
      <c r="T56" s="4"/>
      <c r="U56" s="5"/>
      <c r="V56" s="4"/>
      <c r="W56" s="24"/>
      <c r="X56" s="24"/>
      <c r="Y56" s="4"/>
      <c r="Z56" s="76"/>
      <c r="AA56" s="72"/>
      <c r="AB56" s="139" t="str">
        <f t="shared" si="4"/>
        <v/>
      </c>
      <c r="AC56" s="139" t="str">
        <f t="shared" si="0"/>
        <v/>
      </c>
      <c r="AD56" s="72"/>
      <c r="AE56" s="72"/>
      <c r="AF56" s="4"/>
      <c r="AG56" s="4"/>
      <c r="AH56" s="4"/>
      <c r="AI56" s="4"/>
      <c r="AJ56" s="4"/>
      <c r="AK56" s="4"/>
      <c r="AL56" s="4"/>
    </row>
    <row r="57" spans="1:38" x14ac:dyDescent="0.25">
      <c r="A57" s="4"/>
      <c r="B57" s="21">
        <f t="shared" si="1"/>
        <v>48</v>
      </c>
      <c r="C57" s="57"/>
      <c r="D57" s="193"/>
      <c r="E57" s="122"/>
      <c r="F57" s="123"/>
      <c r="G57" s="123"/>
      <c r="H57" s="122"/>
      <c r="I57" s="191" t="str">
        <f t="shared" si="2"/>
        <v/>
      </c>
      <c r="J57" s="138" t="str">
        <f>IF(COUNT(I57:$I$59)=0,"end",IF(NOT(AND(ISNUMBER(I57),ISNUMBER(H57))),"",IF(H57&lt;0.01,"",ROUND(I57,2)/ROUNDDOWN(H57,2))))</f>
        <v>end</v>
      </c>
      <c r="K57" s="18" t="str">
        <f t="shared" si="5"/>
        <v/>
      </c>
      <c r="L57" s="7"/>
      <c r="M57" s="4"/>
      <c r="N57" s="26">
        <v>0.01</v>
      </c>
      <c r="O57" s="24" t="str">
        <f t="shared" si="3"/>
        <v/>
      </c>
      <c r="P57" s="4"/>
      <c r="Q57" s="6"/>
      <c r="R57" s="4"/>
      <c r="S57" s="4"/>
      <c r="T57" s="4"/>
      <c r="U57" s="5"/>
      <c r="V57" s="4"/>
      <c r="W57" s="24"/>
      <c r="X57" s="24"/>
      <c r="Y57" s="4"/>
      <c r="Z57" s="76"/>
      <c r="AA57" s="72"/>
      <c r="AB57" s="139" t="str">
        <f t="shared" si="4"/>
        <v/>
      </c>
      <c r="AC57" s="139" t="str">
        <f t="shared" si="0"/>
        <v/>
      </c>
      <c r="AD57" s="72"/>
      <c r="AE57" s="72"/>
      <c r="AF57" s="4"/>
      <c r="AG57" s="4"/>
      <c r="AH57" s="4"/>
      <c r="AI57" s="4"/>
      <c r="AJ57" s="4"/>
      <c r="AK57" s="4"/>
      <c r="AL57" s="4"/>
    </row>
    <row r="58" spans="1:38" x14ac:dyDescent="0.25">
      <c r="A58" s="4"/>
      <c r="B58" s="21">
        <f t="shared" si="1"/>
        <v>49</v>
      </c>
      <c r="C58" s="57"/>
      <c r="D58" s="193"/>
      <c r="E58" s="122"/>
      <c r="F58" s="123"/>
      <c r="G58" s="123"/>
      <c r="H58" s="122"/>
      <c r="I58" s="191" t="str">
        <f t="shared" si="2"/>
        <v/>
      </c>
      <c r="J58" s="138" t="str">
        <f>IF(COUNT(I58:$I$59)=0,"end",IF(NOT(AND(ISNUMBER(I58),ISNUMBER(H58))),"",IF(H58&lt;0.01,"",ROUND(I58,2)/ROUNDDOWN(H58,2))))</f>
        <v>end</v>
      </c>
      <c r="K58" s="18" t="str">
        <f t="shared" si="5"/>
        <v/>
      </c>
      <c r="L58" s="7"/>
      <c r="M58" s="4"/>
      <c r="N58" s="26">
        <v>0.01</v>
      </c>
      <c r="O58" s="24" t="str">
        <f t="shared" si="3"/>
        <v/>
      </c>
      <c r="P58" s="4"/>
      <c r="Q58" s="6"/>
      <c r="R58" s="4"/>
      <c r="S58" s="4"/>
      <c r="T58" s="4"/>
      <c r="U58" s="5"/>
      <c r="V58" s="4"/>
      <c r="W58" s="24"/>
      <c r="X58" s="24"/>
      <c r="Y58" s="4"/>
      <c r="Z58" s="76"/>
      <c r="AA58" s="72"/>
      <c r="AB58" s="139" t="str">
        <f t="shared" si="4"/>
        <v/>
      </c>
      <c r="AC58" s="139" t="str">
        <f t="shared" si="0"/>
        <v/>
      </c>
      <c r="AD58" s="72"/>
      <c r="AE58" s="72"/>
      <c r="AF58" s="4"/>
      <c r="AG58" s="4"/>
      <c r="AH58" s="4"/>
      <c r="AI58" s="4"/>
      <c r="AJ58" s="4"/>
      <c r="AK58" s="4"/>
      <c r="AL58" s="4"/>
    </row>
    <row r="59" spans="1:38" x14ac:dyDescent="0.25">
      <c r="A59" s="4"/>
      <c r="B59" s="21">
        <f t="shared" si="1"/>
        <v>50</v>
      </c>
      <c r="C59" s="57"/>
      <c r="D59" s="193"/>
      <c r="E59" s="122"/>
      <c r="F59" s="123"/>
      <c r="G59" s="125"/>
      <c r="H59" s="122"/>
      <c r="I59" s="191" t="str">
        <f t="shared" si="2"/>
        <v/>
      </c>
      <c r="J59" s="138" t="str">
        <f>IF(COUNT(I59:$I$59)=0,"end",IF(NOT(AND(ISNUMBER(I59),ISNUMBER(H59))),"",IF(H59&lt;0.01,"",ROUND(I59,2)/ROUNDDOWN(H59,2))))</f>
        <v>end</v>
      </c>
      <c r="K59" s="18" t="str">
        <f t="shared" si="5"/>
        <v/>
      </c>
      <c r="L59" s="7"/>
      <c r="M59" s="4"/>
      <c r="N59" s="26">
        <v>0.01</v>
      </c>
      <c r="O59" s="24" t="str">
        <f t="shared" si="3"/>
        <v/>
      </c>
      <c r="P59" s="4"/>
      <c r="Q59" s="6"/>
      <c r="R59" s="4"/>
      <c r="S59" s="4"/>
      <c r="T59" s="4"/>
      <c r="U59" s="5"/>
      <c r="V59" s="4"/>
      <c r="W59" s="24"/>
      <c r="X59" s="24"/>
      <c r="Y59" s="4"/>
      <c r="Z59" s="76"/>
      <c r="AA59" s="72"/>
      <c r="AB59" s="139" t="str">
        <f t="shared" si="4"/>
        <v/>
      </c>
      <c r="AC59" s="139" t="str">
        <f t="shared" si="0"/>
        <v/>
      </c>
      <c r="AD59" s="72"/>
      <c r="AE59" s="72"/>
      <c r="AF59" s="4"/>
      <c r="AG59" s="4"/>
      <c r="AH59" s="4"/>
      <c r="AI59" s="4"/>
      <c r="AJ59" s="4"/>
      <c r="AK59" s="4"/>
      <c r="AL59" s="4"/>
    </row>
    <row r="60" spans="1:38" x14ac:dyDescent="0.25">
      <c r="A60" s="4"/>
      <c r="B60" s="6"/>
      <c r="C60" s="4"/>
      <c r="D60" s="4"/>
      <c r="E60" s="4"/>
      <c r="F60" s="114"/>
      <c r="G60" s="114"/>
      <c r="H60" s="4"/>
      <c r="I60" s="114"/>
      <c r="J60" s="4"/>
      <c r="K60" s="5"/>
      <c r="L60" s="4"/>
      <c r="M60" s="4"/>
      <c r="N60" s="4"/>
      <c r="O60" s="4"/>
      <c r="P60" s="4"/>
      <c r="Q60" s="6"/>
      <c r="R60" s="4"/>
      <c r="S60" s="4"/>
      <c r="T60" s="4"/>
      <c r="U60" s="5"/>
      <c r="V60" s="4"/>
      <c r="W60" s="4"/>
      <c r="X60" s="4"/>
      <c r="Y60" s="4"/>
      <c r="Z60" s="72"/>
      <c r="AA60" s="72"/>
      <c r="AB60" s="72"/>
      <c r="AC60" s="72"/>
      <c r="AD60" s="72"/>
      <c r="AE60" s="72"/>
      <c r="AF60" s="4"/>
      <c r="AG60" s="4"/>
      <c r="AH60" s="4"/>
      <c r="AI60" s="4"/>
      <c r="AJ60" s="4"/>
      <c r="AK60" s="4"/>
      <c r="AL60" s="4"/>
    </row>
    <row r="61" spans="1:38" x14ac:dyDescent="0.25">
      <c r="A61" s="4"/>
      <c r="B61" s="6"/>
      <c r="C61" s="4"/>
      <c r="D61" s="4"/>
      <c r="E61" s="4"/>
      <c r="F61" s="114"/>
      <c r="G61" s="114"/>
      <c r="H61" s="4"/>
      <c r="I61" s="114"/>
      <c r="J61" s="4"/>
      <c r="K61" s="5"/>
      <c r="L61" s="4"/>
      <c r="M61" s="4"/>
      <c r="N61" s="4"/>
      <c r="O61" s="4"/>
      <c r="P61" s="4"/>
      <c r="Q61" s="6"/>
      <c r="R61" s="4"/>
      <c r="S61" s="4"/>
      <c r="T61" s="4"/>
      <c r="U61" s="5"/>
      <c r="V61" s="4"/>
      <c r="W61" s="4"/>
      <c r="X61" s="4"/>
      <c r="Y61" s="4"/>
      <c r="Z61" s="72"/>
      <c r="AA61" s="72"/>
      <c r="AB61" s="72"/>
      <c r="AC61" s="72"/>
      <c r="AD61" s="72"/>
      <c r="AE61" s="72"/>
      <c r="AF61" s="4"/>
      <c r="AG61" s="4"/>
      <c r="AH61" s="4"/>
      <c r="AI61" s="4"/>
      <c r="AJ61" s="4"/>
      <c r="AK61" s="4"/>
      <c r="AL61" s="4"/>
    </row>
    <row r="62" spans="1:38" x14ac:dyDescent="0.25">
      <c r="A62" s="4"/>
      <c r="B62" s="6"/>
      <c r="C62" s="4"/>
      <c r="D62" s="4"/>
      <c r="E62" s="4"/>
      <c r="F62" s="114"/>
      <c r="G62" s="114"/>
      <c r="H62" s="4"/>
      <c r="I62" s="114"/>
      <c r="J62" s="4"/>
      <c r="K62" s="5"/>
      <c r="L62" s="4"/>
      <c r="M62" s="4"/>
      <c r="N62" s="4"/>
      <c r="O62" s="4"/>
      <c r="P62" s="4"/>
      <c r="Q62" s="6"/>
      <c r="R62" s="4"/>
      <c r="S62" s="4"/>
      <c r="T62" s="4"/>
      <c r="U62" s="5"/>
      <c r="V62" s="4"/>
      <c r="W62" s="4"/>
      <c r="X62" s="4"/>
      <c r="Y62" s="4"/>
      <c r="Z62" s="72"/>
      <c r="AA62" s="72"/>
      <c r="AB62" s="72"/>
      <c r="AC62" s="72"/>
      <c r="AD62" s="72"/>
      <c r="AE62" s="72"/>
      <c r="AF62" s="4"/>
      <c r="AG62" s="4"/>
      <c r="AH62" s="4"/>
      <c r="AI62" s="4"/>
      <c r="AJ62" s="4"/>
      <c r="AK62" s="4"/>
      <c r="AL62" s="4"/>
    </row>
    <row r="63" spans="1:38" x14ac:dyDescent="0.25">
      <c r="A63" s="4"/>
      <c r="B63" s="6"/>
      <c r="C63" s="4"/>
      <c r="D63" s="4"/>
      <c r="E63" s="4"/>
      <c r="F63" s="114"/>
      <c r="G63" s="114"/>
      <c r="H63" s="4"/>
      <c r="I63" s="114"/>
      <c r="J63" s="4"/>
      <c r="K63" s="5"/>
      <c r="L63" s="4"/>
      <c r="M63" s="4"/>
      <c r="N63" s="4"/>
      <c r="O63" s="4"/>
      <c r="P63" s="4"/>
      <c r="Q63" s="6"/>
      <c r="R63" s="4"/>
      <c r="S63" s="4"/>
      <c r="T63" s="4"/>
      <c r="U63" s="5"/>
      <c r="V63" s="4"/>
      <c r="W63" s="4"/>
      <c r="X63" s="4"/>
      <c r="Y63" s="4"/>
      <c r="Z63" s="72"/>
      <c r="AA63" s="72"/>
      <c r="AB63" s="72"/>
      <c r="AC63" s="72"/>
      <c r="AD63" s="72"/>
      <c r="AE63" s="72"/>
      <c r="AF63" s="4"/>
      <c r="AG63" s="4"/>
      <c r="AH63" s="4"/>
      <c r="AI63" s="4"/>
      <c r="AJ63" s="4"/>
      <c r="AK63" s="4"/>
      <c r="AL63" s="4"/>
    </row>
    <row r="64" spans="1:38" x14ac:dyDescent="0.25">
      <c r="A64" s="4"/>
      <c r="B64" s="6"/>
      <c r="C64" s="4"/>
      <c r="D64" s="4"/>
      <c r="E64" s="4"/>
      <c r="F64" s="114"/>
      <c r="G64" s="114"/>
      <c r="H64" s="4"/>
      <c r="I64" s="114"/>
      <c r="J64" s="4"/>
      <c r="K64" s="5"/>
      <c r="L64" s="4"/>
      <c r="M64" s="4"/>
      <c r="N64" s="4"/>
      <c r="O64" s="4"/>
      <c r="P64" s="4"/>
      <c r="Q64" s="6"/>
      <c r="R64" s="4"/>
      <c r="S64" s="4"/>
      <c r="T64" s="4"/>
      <c r="U64" s="5"/>
      <c r="V64" s="4"/>
      <c r="W64" s="4"/>
      <c r="X64" s="4"/>
      <c r="Y64" s="4"/>
      <c r="Z64" s="72"/>
      <c r="AA64" s="72"/>
      <c r="AB64" s="72"/>
      <c r="AC64" s="72"/>
      <c r="AD64" s="72"/>
      <c r="AE64" s="72"/>
      <c r="AF64" s="4"/>
      <c r="AG64" s="4"/>
      <c r="AH64" s="4"/>
      <c r="AI64" s="4"/>
      <c r="AJ64" s="4"/>
      <c r="AK64" s="4"/>
      <c r="AL64" s="4"/>
    </row>
    <row r="65" spans="1:38" x14ac:dyDescent="0.25">
      <c r="A65" s="4"/>
      <c r="B65" s="6"/>
      <c r="C65" s="4"/>
      <c r="D65" s="4"/>
      <c r="E65" s="4"/>
      <c r="F65" s="114"/>
      <c r="G65" s="114"/>
      <c r="H65" s="4"/>
      <c r="I65" s="114"/>
      <c r="J65" s="4"/>
      <c r="K65" s="5"/>
      <c r="L65" s="4"/>
      <c r="M65" s="4"/>
      <c r="N65" s="4"/>
      <c r="O65" s="4"/>
      <c r="P65" s="4"/>
      <c r="Q65" s="6"/>
      <c r="R65" s="4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5">
      <c r="A66" s="4"/>
      <c r="B66" s="6"/>
      <c r="C66" s="4"/>
      <c r="D66" s="4"/>
      <c r="E66" s="4"/>
      <c r="F66" s="114"/>
      <c r="G66" s="114"/>
      <c r="H66" s="4"/>
      <c r="I66" s="114"/>
      <c r="J66" s="4"/>
      <c r="K66" s="5"/>
      <c r="L66" s="4"/>
      <c r="M66" s="4"/>
      <c r="N66" s="4"/>
      <c r="O66" s="4"/>
      <c r="P66" s="4"/>
      <c r="Q66" s="6"/>
      <c r="R66" s="4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25">
      <c r="A67" s="4"/>
      <c r="B67" s="6"/>
      <c r="C67" s="4"/>
      <c r="D67" s="4"/>
      <c r="E67" s="4"/>
      <c r="F67" s="114"/>
      <c r="G67" s="114"/>
      <c r="H67" s="4"/>
      <c r="I67" s="114"/>
      <c r="J67" s="4"/>
      <c r="K67" s="5"/>
      <c r="L67" s="4"/>
      <c r="M67" s="4"/>
      <c r="N67" s="4"/>
      <c r="O67" s="4"/>
      <c r="P67" s="4"/>
      <c r="Q67" s="6"/>
      <c r="R67" s="4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5">
      <c r="A68" s="4"/>
      <c r="B68" s="6"/>
      <c r="C68" s="4"/>
      <c r="D68" s="4"/>
      <c r="E68" s="4"/>
      <c r="F68" s="114"/>
      <c r="G68" s="114"/>
      <c r="H68" s="4"/>
      <c r="I68" s="114"/>
      <c r="J68" s="4"/>
      <c r="K68" s="5"/>
      <c r="L68" s="4"/>
      <c r="M68" s="4"/>
      <c r="N68" s="4"/>
      <c r="O68" s="4"/>
      <c r="P68" s="4"/>
      <c r="Q68" s="6"/>
      <c r="R68" s="4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x14ac:dyDescent="0.25">
      <c r="A69" s="4"/>
      <c r="B69" s="6"/>
      <c r="C69" s="4"/>
      <c r="D69" s="4"/>
      <c r="E69" s="4"/>
      <c r="F69" s="114"/>
      <c r="G69" s="114"/>
      <c r="H69" s="4"/>
      <c r="I69" s="114"/>
      <c r="J69" s="4"/>
      <c r="K69" s="5"/>
      <c r="L69" s="4"/>
      <c r="M69" s="4"/>
      <c r="N69" s="4"/>
      <c r="O69" s="4"/>
      <c r="P69" s="4"/>
      <c r="Q69" s="6"/>
      <c r="R69" s="4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25">
      <c r="A70" s="4"/>
      <c r="B70" s="6"/>
      <c r="C70" s="4"/>
      <c r="D70" s="4"/>
      <c r="E70" s="4"/>
      <c r="F70" s="114"/>
      <c r="G70" s="114"/>
      <c r="H70" s="4"/>
      <c r="I70" s="114"/>
      <c r="J70" s="4"/>
      <c r="K70" s="5"/>
      <c r="L70" s="4"/>
      <c r="M70" s="4"/>
      <c r="N70" s="4"/>
      <c r="O70" s="4"/>
      <c r="P70" s="4"/>
      <c r="Q70" s="6"/>
      <c r="R70" s="4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x14ac:dyDescent="0.25">
      <c r="A71" s="4"/>
      <c r="B71" s="6"/>
      <c r="C71" s="4"/>
      <c r="D71" s="4"/>
      <c r="E71" s="4"/>
      <c r="F71" s="114"/>
      <c r="G71" s="114"/>
      <c r="H71" s="4"/>
      <c r="I71" s="114"/>
      <c r="J71" s="4"/>
      <c r="K71" s="5"/>
      <c r="L71" s="4"/>
      <c r="M71" s="4"/>
      <c r="N71" s="4"/>
      <c r="O71" s="4"/>
      <c r="P71" s="4"/>
      <c r="Q71" s="6"/>
      <c r="R71" s="4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25">
      <c r="A72" s="4"/>
      <c r="B72" s="6"/>
      <c r="C72" s="4"/>
      <c r="D72" s="4"/>
      <c r="E72" s="4"/>
      <c r="F72" s="114"/>
      <c r="G72" s="114"/>
      <c r="H72" s="4"/>
      <c r="I72" s="114"/>
      <c r="J72" s="4"/>
      <c r="K72" s="5"/>
      <c r="L72" s="4"/>
      <c r="M72" s="4"/>
      <c r="N72" s="4"/>
      <c r="O72" s="4"/>
      <c r="P72" s="4"/>
      <c r="Q72" s="6"/>
      <c r="R72" s="4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5">
      <c r="A73" s="4"/>
      <c r="B73" s="6"/>
      <c r="C73" s="4"/>
      <c r="D73" s="4"/>
      <c r="E73" s="4"/>
      <c r="F73" s="114"/>
      <c r="G73" s="114"/>
      <c r="H73" s="4"/>
      <c r="I73" s="114"/>
      <c r="J73" s="4"/>
      <c r="K73" s="5"/>
      <c r="L73" s="4"/>
      <c r="M73" s="4"/>
      <c r="N73" s="4"/>
      <c r="O73" s="4"/>
      <c r="P73" s="4"/>
      <c r="Q73" s="6"/>
      <c r="R73" s="4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5">
      <c r="A74" s="4"/>
      <c r="B74" s="6"/>
      <c r="C74" s="4"/>
      <c r="D74" s="4"/>
      <c r="E74" s="4"/>
      <c r="F74" s="114"/>
      <c r="G74" s="114"/>
      <c r="H74" s="4"/>
      <c r="I74" s="114"/>
      <c r="J74" s="4"/>
      <c r="K74" s="5"/>
      <c r="L74" s="4"/>
      <c r="M74" s="4"/>
      <c r="N74" s="4"/>
      <c r="O74" s="4"/>
      <c r="P74" s="4"/>
      <c r="Q74" s="6"/>
      <c r="R74" s="4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x14ac:dyDescent="0.25">
      <c r="A75" s="4"/>
      <c r="B75" s="6"/>
      <c r="C75" s="4"/>
      <c r="D75" s="4"/>
      <c r="E75" s="4"/>
      <c r="F75" s="114"/>
      <c r="G75" s="114"/>
      <c r="H75" s="4"/>
      <c r="I75" s="114"/>
      <c r="J75" s="4"/>
      <c r="K75" s="5"/>
      <c r="L75" s="4"/>
      <c r="M75" s="4"/>
      <c r="N75" s="4"/>
      <c r="O75" s="4"/>
      <c r="P75" s="4"/>
      <c r="Q75" s="6"/>
      <c r="R75" s="4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x14ac:dyDescent="0.25">
      <c r="A76" s="4"/>
      <c r="B76" s="6"/>
      <c r="C76" s="4"/>
      <c r="D76" s="4"/>
      <c r="E76" s="4"/>
      <c r="F76" s="114"/>
      <c r="G76" s="114"/>
      <c r="H76" s="4"/>
      <c r="I76" s="114"/>
      <c r="J76" s="4"/>
      <c r="K76" s="5"/>
      <c r="L76" s="4"/>
      <c r="M76" s="4"/>
      <c r="N76" s="4"/>
      <c r="O76" s="4"/>
      <c r="P76" s="4"/>
      <c r="Q76" s="6"/>
      <c r="R76" s="4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x14ac:dyDescent="0.25">
      <c r="A77" s="4"/>
      <c r="B77" s="6"/>
      <c r="C77" s="4"/>
      <c r="D77" s="4"/>
      <c r="E77" s="4"/>
      <c r="F77" s="114"/>
      <c r="G77" s="114"/>
      <c r="H77" s="4"/>
      <c r="I77" s="114"/>
      <c r="J77" s="4"/>
      <c r="K77" s="5"/>
      <c r="L77" s="4"/>
      <c r="M77" s="4"/>
      <c r="N77" s="4"/>
      <c r="O77" s="4"/>
      <c r="P77" s="4"/>
      <c r="Q77" s="6"/>
      <c r="R77" s="4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x14ac:dyDescent="0.25">
      <c r="A78" s="4"/>
      <c r="B78" s="6"/>
      <c r="C78" s="4"/>
      <c r="D78" s="4"/>
      <c r="E78" s="4"/>
      <c r="F78" s="114"/>
      <c r="G78" s="114"/>
      <c r="H78" s="4"/>
      <c r="I78" s="114"/>
      <c r="J78" s="4"/>
      <c r="K78" s="5"/>
      <c r="L78" s="4"/>
      <c r="M78" s="4"/>
      <c r="N78" s="4"/>
      <c r="O78" s="4"/>
      <c r="P78" s="4"/>
      <c r="Q78" s="6"/>
      <c r="R78" s="4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25">
      <c r="A79" s="4"/>
      <c r="B79" s="6"/>
      <c r="C79" s="4"/>
      <c r="D79" s="4"/>
      <c r="E79" s="4"/>
      <c r="F79" s="114"/>
      <c r="G79" s="114"/>
      <c r="H79" s="4"/>
      <c r="I79" s="114"/>
      <c r="J79" s="4"/>
      <c r="K79" s="5"/>
      <c r="L79" s="4"/>
      <c r="M79" s="4"/>
      <c r="N79" s="4"/>
      <c r="O79" s="4"/>
      <c r="P79" s="4"/>
      <c r="Q79" s="6"/>
      <c r="R79" s="4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x14ac:dyDescent="0.25">
      <c r="A80" s="4"/>
      <c r="B80" s="6"/>
      <c r="C80" s="4"/>
      <c r="D80" s="4"/>
      <c r="E80" s="4"/>
      <c r="F80" s="114"/>
      <c r="G80" s="114"/>
      <c r="H80" s="4"/>
      <c r="I80" s="114"/>
      <c r="J80" s="4"/>
      <c r="K80" s="5"/>
      <c r="L80" s="4"/>
      <c r="M80" s="4"/>
      <c r="N80" s="4"/>
      <c r="O80" s="4"/>
      <c r="P80" s="4"/>
      <c r="Q80" s="6"/>
      <c r="R80" s="4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x14ac:dyDescent="0.25">
      <c r="A81" s="4"/>
      <c r="B81" s="6"/>
      <c r="C81" s="4"/>
      <c r="D81" s="4"/>
      <c r="E81" s="4"/>
      <c r="F81" s="114"/>
      <c r="G81" s="114"/>
      <c r="H81" s="4"/>
      <c r="I81" s="114"/>
      <c r="J81" s="4"/>
      <c r="K81" s="5"/>
      <c r="L81" s="4"/>
      <c r="M81" s="4"/>
      <c r="N81" s="4"/>
      <c r="O81" s="4"/>
      <c r="P81" s="4"/>
      <c r="Q81" s="6"/>
      <c r="R81" s="4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x14ac:dyDescent="0.25">
      <c r="A82" s="4"/>
      <c r="B82" s="6"/>
      <c r="C82" s="4"/>
      <c r="D82" s="4"/>
      <c r="E82" s="4"/>
      <c r="F82" s="114"/>
      <c r="G82" s="114"/>
      <c r="H82" s="4"/>
      <c r="I82" s="114"/>
      <c r="J82" s="4"/>
      <c r="K82" s="5"/>
      <c r="L82" s="4"/>
      <c r="M82" s="4"/>
      <c r="N82" s="4"/>
      <c r="O82" s="4"/>
      <c r="P82" s="4"/>
      <c r="Q82" s="6"/>
      <c r="R82" s="4"/>
      <c r="S82" s="4"/>
      <c r="T82" s="4"/>
      <c r="U82" s="5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x14ac:dyDescent="0.25">
      <c r="A83" s="4"/>
      <c r="B83" s="6"/>
      <c r="C83" s="4"/>
      <c r="D83" s="4"/>
      <c r="E83" s="4"/>
      <c r="F83" s="114"/>
      <c r="G83" s="114"/>
      <c r="H83" s="4"/>
      <c r="I83" s="114"/>
      <c r="J83" s="4"/>
      <c r="K83" s="5"/>
      <c r="L83" s="4"/>
      <c r="M83" s="4"/>
      <c r="N83" s="4"/>
      <c r="O83" s="4"/>
      <c r="P83" s="4"/>
      <c r="Q83" s="6"/>
      <c r="R83" s="4"/>
      <c r="S83" s="4"/>
      <c r="T83" s="4"/>
      <c r="U83" s="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x14ac:dyDescent="0.25">
      <c r="A84" s="4"/>
      <c r="B84" s="6"/>
      <c r="C84" s="4"/>
      <c r="D84" s="4"/>
      <c r="E84" s="4"/>
      <c r="F84" s="114"/>
      <c r="G84" s="114"/>
      <c r="H84" s="4"/>
      <c r="I84" s="114"/>
      <c r="J84" s="4"/>
      <c r="K84" s="5"/>
      <c r="L84" s="4"/>
      <c r="M84" s="4"/>
      <c r="N84" s="4"/>
      <c r="O84" s="4"/>
      <c r="P84" s="4"/>
      <c r="Q84" s="6"/>
      <c r="R84" s="4"/>
      <c r="S84" s="4"/>
      <c r="T84" s="4"/>
      <c r="U84" s="5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x14ac:dyDescent="0.25">
      <c r="A85" s="4"/>
      <c r="B85" s="6"/>
      <c r="C85" s="4"/>
      <c r="D85" s="4"/>
      <c r="E85" s="4"/>
      <c r="F85" s="114"/>
      <c r="G85" s="114"/>
      <c r="H85" s="4"/>
      <c r="I85" s="114"/>
      <c r="J85" s="4"/>
      <c r="K85" s="5"/>
      <c r="L85" s="4"/>
      <c r="M85" s="4"/>
      <c r="N85" s="4"/>
      <c r="O85" s="4"/>
      <c r="P85" s="4"/>
      <c r="Q85" s="6"/>
      <c r="R85" s="4"/>
      <c r="S85" s="4"/>
      <c r="T85" s="4"/>
      <c r="U85" s="5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x14ac:dyDescent="0.25">
      <c r="A86" s="4"/>
      <c r="B86" s="6"/>
      <c r="C86" s="4"/>
      <c r="D86" s="4"/>
      <c r="E86" s="4"/>
      <c r="F86" s="114"/>
      <c r="G86" s="114"/>
      <c r="H86" s="4"/>
      <c r="I86" s="114"/>
      <c r="J86" s="4"/>
      <c r="K86" s="5"/>
      <c r="L86" s="4"/>
      <c r="M86" s="4"/>
      <c r="N86" s="4"/>
      <c r="O86" s="4"/>
      <c r="P86" s="4"/>
      <c r="Q86" s="6"/>
      <c r="R86" s="4"/>
      <c r="S86" s="4"/>
      <c r="T86" s="4"/>
      <c r="U86" s="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x14ac:dyDescent="0.25">
      <c r="A87" s="4"/>
      <c r="B87" s="6"/>
      <c r="C87" s="4"/>
      <c r="D87" s="4"/>
      <c r="E87" s="4"/>
      <c r="F87" s="114"/>
      <c r="G87" s="114"/>
      <c r="H87" s="4"/>
      <c r="I87" s="114"/>
      <c r="J87" s="4"/>
      <c r="K87" s="5"/>
      <c r="L87" s="4"/>
      <c r="M87" s="4"/>
      <c r="N87" s="4"/>
      <c r="O87" s="4"/>
      <c r="P87" s="4"/>
      <c r="Q87" s="6"/>
      <c r="R87" s="4"/>
      <c r="S87" s="4"/>
      <c r="T87" s="4"/>
      <c r="U87" s="5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x14ac:dyDescent="0.25">
      <c r="A88" s="4"/>
      <c r="B88" s="6"/>
      <c r="C88" s="4"/>
      <c r="D88" s="4"/>
      <c r="E88" s="4"/>
      <c r="F88" s="114"/>
      <c r="G88" s="114"/>
      <c r="H88" s="4"/>
      <c r="I88" s="114"/>
      <c r="J88" s="4"/>
      <c r="K88" s="5"/>
      <c r="L88" s="4"/>
      <c r="M88" s="4"/>
      <c r="N88" s="4"/>
      <c r="O88" s="4"/>
      <c r="P88" s="4"/>
      <c r="Q88" s="6"/>
      <c r="R88" s="4"/>
      <c r="S88" s="4"/>
      <c r="T88" s="4"/>
      <c r="U88" s="5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x14ac:dyDescent="0.25">
      <c r="A89" s="4"/>
      <c r="B89" s="6"/>
      <c r="C89" s="4"/>
      <c r="D89" s="4"/>
      <c r="E89" s="4"/>
      <c r="F89" s="114"/>
      <c r="G89" s="114"/>
      <c r="H89" s="4"/>
      <c r="I89" s="114"/>
      <c r="J89" s="4"/>
      <c r="K89" s="5"/>
      <c r="L89" s="4"/>
      <c r="M89" s="4"/>
      <c r="N89" s="4"/>
      <c r="O89" s="4"/>
      <c r="P89" s="4"/>
      <c r="Q89" s="6"/>
      <c r="R89" s="4"/>
      <c r="S89" s="4"/>
      <c r="T89" s="4"/>
      <c r="U89" s="5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x14ac:dyDescent="0.25">
      <c r="A90" s="4"/>
      <c r="B90" s="6"/>
      <c r="C90" s="4"/>
      <c r="D90" s="4"/>
      <c r="E90" s="4"/>
      <c r="F90" s="114"/>
      <c r="G90" s="114"/>
      <c r="H90" s="4"/>
      <c r="I90" s="114"/>
      <c r="J90" s="4"/>
      <c r="K90" s="5"/>
      <c r="L90" s="4"/>
      <c r="M90" s="4"/>
      <c r="N90" s="4"/>
      <c r="O90" s="4"/>
      <c r="P90" s="4"/>
      <c r="Q90" s="6"/>
      <c r="R90" s="4"/>
      <c r="S90" s="4"/>
      <c r="T90" s="4"/>
      <c r="U90" s="5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x14ac:dyDescent="0.25">
      <c r="A91" s="4"/>
      <c r="B91" s="6"/>
      <c r="C91" s="4"/>
      <c r="D91" s="4"/>
      <c r="E91" s="4"/>
      <c r="F91" s="114"/>
      <c r="G91" s="114"/>
      <c r="H91" s="4"/>
      <c r="I91" s="114"/>
      <c r="J91" s="4"/>
      <c r="K91" s="5"/>
      <c r="L91" s="4"/>
      <c r="M91" s="4"/>
      <c r="N91" s="4"/>
      <c r="O91" s="4"/>
      <c r="P91" s="4"/>
      <c r="Q91" s="6"/>
      <c r="R91" s="4"/>
      <c r="S91" s="4"/>
      <c r="T91" s="4"/>
      <c r="U91" s="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x14ac:dyDescent="0.25">
      <c r="A92" s="4"/>
      <c r="B92" s="6"/>
      <c r="C92" s="4"/>
      <c r="D92" s="4"/>
      <c r="E92" s="4"/>
      <c r="F92" s="114"/>
      <c r="G92" s="114"/>
      <c r="H92" s="4"/>
      <c r="I92" s="114"/>
      <c r="J92" s="4"/>
      <c r="K92" s="5"/>
      <c r="L92" s="4"/>
      <c r="M92" s="4"/>
      <c r="N92" s="4"/>
      <c r="O92" s="4"/>
      <c r="P92" s="4"/>
      <c r="Q92" s="6"/>
      <c r="R92" s="4"/>
      <c r="S92" s="4"/>
      <c r="T92" s="4"/>
      <c r="U92" s="5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x14ac:dyDescent="0.25">
      <c r="A93" s="4"/>
      <c r="B93" s="6"/>
      <c r="C93" s="4"/>
      <c r="D93" s="4"/>
      <c r="E93" s="4"/>
      <c r="F93" s="114"/>
      <c r="G93" s="114"/>
      <c r="H93" s="4"/>
      <c r="I93" s="114"/>
      <c r="J93" s="4"/>
      <c r="K93" s="5"/>
      <c r="L93" s="4"/>
      <c r="M93" s="4"/>
      <c r="N93" s="4"/>
      <c r="O93" s="4"/>
      <c r="P93" s="4"/>
      <c r="Q93" s="6"/>
      <c r="R93" s="4"/>
      <c r="S93" s="4"/>
      <c r="T93" s="4"/>
      <c r="U93" s="5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x14ac:dyDescent="0.25">
      <c r="A94" s="4"/>
      <c r="B94" s="6"/>
      <c r="C94" s="4"/>
      <c r="D94" s="4"/>
      <c r="E94" s="4"/>
      <c r="F94" s="114"/>
      <c r="G94" s="114"/>
      <c r="H94" s="4"/>
      <c r="I94" s="114"/>
      <c r="J94" s="4"/>
      <c r="K94" s="5"/>
      <c r="L94" s="4"/>
      <c r="M94" s="4"/>
      <c r="N94" s="4"/>
      <c r="O94" s="4"/>
      <c r="P94" s="4"/>
      <c r="Q94" s="6"/>
      <c r="R94" s="4"/>
      <c r="S94" s="4"/>
      <c r="T94" s="4"/>
      <c r="U94" s="5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x14ac:dyDescent="0.25">
      <c r="A95" s="4"/>
      <c r="B95" s="6"/>
      <c r="C95" s="4"/>
      <c r="D95" s="4"/>
      <c r="E95" s="4"/>
      <c r="F95" s="114"/>
      <c r="G95" s="114"/>
      <c r="H95" s="4"/>
      <c r="I95" s="114"/>
      <c r="J95" s="4"/>
      <c r="K95" s="5"/>
      <c r="L95" s="4"/>
      <c r="M95" s="4"/>
      <c r="N95" s="4"/>
      <c r="O95" s="4"/>
      <c r="P95" s="4"/>
      <c r="Q95" s="6"/>
      <c r="R95" s="4"/>
      <c r="S95" s="4"/>
      <c r="T95" s="4"/>
      <c r="U95" s="5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x14ac:dyDescent="0.25">
      <c r="A96" s="4"/>
      <c r="B96" s="6"/>
      <c r="C96" s="4"/>
      <c r="D96" s="4"/>
      <c r="E96" s="4"/>
      <c r="F96" s="114"/>
      <c r="G96" s="114"/>
      <c r="H96" s="4"/>
      <c r="I96" s="114"/>
      <c r="J96" s="4"/>
      <c r="K96" s="5"/>
      <c r="L96" s="4"/>
      <c r="M96" s="4"/>
      <c r="N96" s="4"/>
      <c r="O96" s="4"/>
      <c r="P96" s="4"/>
      <c r="Q96" s="6"/>
      <c r="R96" s="4"/>
      <c r="S96" s="4"/>
      <c r="T96" s="4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x14ac:dyDescent="0.25">
      <c r="A97" s="4"/>
      <c r="B97" s="6"/>
      <c r="C97" s="4"/>
      <c r="D97" s="4"/>
      <c r="E97" s="4"/>
      <c r="F97" s="114"/>
      <c r="G97" s="114"/>
      <c r="H97" s="4"/>
      <c r="I97" s="114"/>
      <c r="J97" s="4"/>
      <c r="K97" s="5"/>
      <c r="L97" s="4"/>
      <c r="M97" s="4"/>
      <c r="N97" s="4"/>
      <c r="O97" s="4"/>
      <c r="P97" s="4"/>
      <c r="Q97" s="6"/>
      <c r="R97" s="4"/>
      <c r="S97" s="4"/>
      <c r="T97" s="4"/>
      <c r="U97" s="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x14ac:dyDescent="0.25">
      <c r="A98" s="4"/>
      <c r="B98" s="6"/>
      <c r="C98" s="4"/>
      <c r="D98" s="4"/>
      <c r="E98" s="4"/>
      <c r="F98" s="114"/>
      <c r="G98" s="114"/>
      <c r="H98" s="4"/>
      <c r="I98" s="114"/>
      <c r="J98" s="4"/>
      <c r="K98" s="5"/>
      <c r="L98" s="4"/>
      <c r="M98" s="4"/>
      <c r="N98" s="4"/>
      <c r="O98" s="4"/>
      <c r="P98" s="4"/>
      <c r="Q98" s="6"/>
      <c r="R98" s="4"/>
      <c r="S98" s="4"/>
      <c r="T98" s="4"/>
      <c r="U98" s="5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x14ac:dyDescent="0.25">
      <c r="A99" s="4"/>
      <c r="B99" s="6"/>
      <c r="C99" s="4"/>
      <c r="D99" s="4"/>
      <c r="E99" s="4"/>
      <c r="F99" s="114"/>
      <c r="G99" s="114"/>
      <c r="H99" s="4"/>
      <c r="I99" s="114"/>
      <c r="J99" s="4"/>
      <c r="K99" s="5"/>
      <c r="L99" s="4"/>
      <c r="M99" s="4"/>
      <c r="N99" s="4"/>
      <c r="O99" s="4"/>
      <c r="P99" s="4"/>
      <c r="Q99" s="6"/>
      <c r="R99" s="4"/>
      <c r="S99" s="4"/>
      <c r="T99" s="4"/>
      <c r="U99" s="5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x14ac:dyDescent="0.25">
      <c r="A100" s="4"/>
      <c r="B100" s="6"/>
      <c r="C100" s="4"/>
      <c r="D100" s="4"/>
      <c r="E100" s="4"/>
      <c r="F100" s="114"/>
      <c r="G100" s="114"/>
      <c r="H100" s="4"/>
      <c r="I100" s="114"/>
      <c r="J100" s="4"/>
      <c r="K100" s="5"/>
      <c r="L100" s="4"/>
      <c r="M100" s="4"/>
      <c r="N100" s="4"/>
      <c r="O100" s="4"/>
      <c r="P100" s="4"/>
      <c r="Q100" s="6"/>
      <c r="R100" s="4"/>
      <c r="S100" s="4"/>
      <c r="T100" s="4"/>
      <c r="U100" s="5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x14ac:dyDescent="0.25">
      <c r="A101" s="4"/>
      <c r="B101" s="6"/>
      <c r="C101" s="4"/>
      <c r="D101" s="4"/>
      <c r="E101" s="4"/>
      <c r="F101" s="114"/>
      <c r="G101" s="114"/>
      <c r="H101" s="4"/>
      <c r="I101" s="114"/>
      <c r="J101" s="4"/>
      <c r="K101" s="5"/>
      <c r="L101" s="4"/>
      <c r="M101" s="4"/>
      <c r="N101" s="4"/>
      <c r="O101" s="4"/>
      <c r="P101" s="4"/>
      <c r="Q101" s="6"/>
      <c r="R101" s="4"/>
      <c r="S101" s="4"/>
      <c r="T101" s="4"/>
      <c r="U101" s="5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</sheetData>
  <sheetProtection algorithmName="SHA-512" hashValue="5oOdMJTICUgD9dDFbGbIR6ju/mDfefpie9pk9LwtIMYEo36N2Tubonz0tI9j/psxYzryzD0souSxm4nVGmjX0g==" saltValue="woV7R/ZghI0D9GXE1L0ctg==" spinCount="100000" sheet="1" formatColumns="0" formatRows="0" selectLockedCells="1"/>
  <mergeCells count="2">
    <mergeCell ref="E8:G8"/>
    <mergeCell ref="S10:U10"/>
  </mergeCells>
  <conditionalFormatting sqref="E10:E59">
    <cfRule type="expression" dxfId="52" priority="2">
      <formula>AND(NOT(ISBLANK(E10)),OR(NOT(ISBLANK(F10)), NOT(ISBLANK(G10))))</formula>
    </cfRule>
    <cfRule type="expression" dxfId="51" priority="10">
      <formula>OR(NOT(ISBLANK(F10)),NOT(ISBLANK(G10)))</formula>
    </cfRule>
  </conditionalFormatting>
  <conditionalFormatting sqref="F10:F59">
    <cfRule type="expression" dxfId="50" priority="3">
      <formula>AND(NOT(ISBLANK(E10)),OR(NOT(ISBLANK(F10)), NOT(ISBLANK(G10))))</formula>
    </cfRule>
    <cfRule type="expression" dxfId="49" priority="9">
      <formula>NOT(ISBLANK(E10))</formula>
    </cfRule>
    <cfRule type="expression" dxfId="48" priority="12">
      <formula>AND(ISBLANK(F10),NOT(ISBLANK(G10)))</formula>
    </cfRule>
  </conditionalFormatting>
  <conditionalFormatting sqref="G10:G59">
    <cfRule type="expression" dxfId="47" priority="4">
      <formula>AND(NOT(ISBLANK(E10)),OR(NOT(ISBLANK(F10)), NOT(ISBLANK(G10))))</formula>
    </cfRule>
    <cfRule type="expression" dxfId="46" priority="8">
      <formula>NOT(ISBLANK(E10))</formula>
    </cfRule>
    <cfRule type="expression" dxfId="45" priority="11">
      <formula>AND(ISBLANK(G10), NOT(ISBLANK(F10)))</formula>
    </cfRule>
  </conditionalFormatting>
  <conditionalFormatting sqref="J10:J59">
    <cfRule type="containsText" dxfId="44" priority="1" operator="containsText" text="end">
      <formula>NOT(ISERROR(SEARCH("end",J10)))</formula>
    </cfRule>
  </conditionalFormatting>
  <conditionalFormatting sqref="R27">
    <cfRule type="cellIs" dxfId="43" priority="5" operator="equal">
      <formula>"Comparison of proposed building against the reference building"</formula>
    </cfRule>
  </conditionalFormatting>
  <conditionalFormatting sqref="U27">
    <cfRule type="cellIs" dxfId="42" priority="6" operator="equal">
      <formula>"Fail"</formula>
    </cfRule>
    <cfRule type="cellIs" dxfId="41" priority="7" operator="equal">
      <formula>"PASS"</formula>
    </cfRule>
  </conditionalFormatting>
  <dataValidations count="1">
    <dataValidation type="decimal" operator="greaterThanOrEqual" allowBlank="1" showErrorMessage="1" error="No negative areas" prompt="No negative areas" sqref="F13:H59 E10:H12" xr:uid="{4193D44B-27FF-45CB-AD87-667C9EFC5CDD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0CF22-1B97-4C2D-8C82-F00E0618CDAF}">
  <sheetPr codeName="Sheet9"/>
  <dimension ref="A1:AK101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2.5703125" customWidth="1"/>
    <col min="2" max="2" width="3.28515625" style="22" customWidth="1"/>
    <col min="3" max="3" width="36.7109375" customWidth="1"/>
    <col min="4" max="4" width="11.7109375" customWidth="1"/>
    <col min="5" max="7" width="13.7109375" customWidth="1"/>
    <col min="8" max="8" width="16.7109375" style="2" customWidth="1"/>
    <col min="9" max="10" width="2" customWidth="1"/>
    <col min="11" max="11" width="10.42578125" customWidth="1"/>
    <col min="12" max="12" width="9" customWidth="1"/>
    <col min="13" max="13" width="2.140625" customWidth="1"/>
    <col min="14" max="14" width="2.140625" style="22" customWidth="1"/>
    <col min="15" max="15" width="21" customWidth="1"/>
    <col min="16" max="16" width="25.7109375" customWidth="1"/>
    <col min="17" max="17" width="20.7109375" customWidth="1"/>
    <col min="18" max="18" width="16.7109375" style="2" customWidth="1"/>
    <col min="19" max="19" width="2" customWidth="1"/>
    <col min="20" max="20" width="1.5703125" customWidth="1"/>
    <col min="21" max="21" width="1.85546875" customWidth="1"/>
    <col min="22" max="36" width="9.5703125" customWidth="1"/>
  </cols>
  <sheetData>
    <row r="1" spans="1:37" ht="18.75" customHeight="1" x14ac:dyDescent="0.25">
      <c r="A1" s="81"/>
      <c r="B1" s="82"/>
      <c r="C1" s="81"/>
      <c r="D1" s="81"/>
      <c r="E1" s="81"/>
      <c r="F1" s="81"/>
      <c r="G1" s="81"/>
      <c r="H1" s="83"/>
      <c r="I1" s="84"/>
      <c r="J1" s="84"/>
      <c r="K1" s="85"/>
      <c r="L1" s="85"/>
      <c r="M1" s="85"/>
      <c r="N1" s="81"/>
      <c r="O1" s="83"/>
      <c r="P1" s="81"/>
      <c r="Q1" s="81"/>
      <c r="R1" s="83"/>
      <c r="S1" s="84"/>
      <c r="T1" s="24"/>
      <c r="U1" s="24"/>
      <c r="V1" s="58"/>
      <c r="W1" s="58"/>
      <c r="X1" s="86"/>
      <c r="Y1" s="58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1"/>
    </row>
    <row r="2" spans="1:37" s="4" customFormat="1" ht="7.5" customHeight="1" x14ac:dyDescent="0.25">
      <c r="B2" s="6"/>
      <c r="H2" s="5"/>
      <c r="I2" s="59"/>
      <c r="J2" s="59"/>
      <c r="K2" s="24"/>
      <c r="L2" s="24"/>
      <c r="M2" s="24"/>
      <c r="O2" s="5"/>
      <c r="R2" s="5"/>
      <c r="S2" s="59"/>
      <c r="T2" s="24"/>
      <c r="U2" s="24"/>
      <c r="V2" s="58"/>
      <c r="W2" s="58"/>
      <c r="X2" s="86"/>
      <c r="Y2" s="58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6.75" customHeight="1" x14ac:dyDescent="0.25">
      <c r="A3" s="4"/>
      <c r="B3" s="19"/>
      <c r="C3" s="7"/>
      <c r="D3" s="7"/>
      <c r="E3" s="7"/>
      <c r="F3" s="7"/>
      <c r="G3" s="7"/>
      <c r="H3" s="8"/>
      <c r="I3" s="7"/>
      <c r="J3" s="4"/>
      <c r="K3" s="40"/>
      <c r="L3" s="40"/>
      <c r="M3" s="40"/>
      <c r="N3" s="6"/>
      <c r="O3" s="4"/>
      <c r="P3" s="4"/>
      <c r="Q3" s="4"/>
      <c r="R3" s="5"/>
      <c r="S3" s="4"/>
      <c r="T3" s="26"/>
      <c r="U3" s="40"/>
      <c r="V3" s="40"/>
      <c r="W3" s="40"/>
      <c r="X3" s="40"/>
      <c r="Y3" s="40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41"/>
    </row>
    <row r="4" spans="1:37" s="214" customFormat="1" ht="32.1" customHeight="1" x14ac:dyDescent="0.25">
      <c r="A4" s="204"/>
      <c r="B4" s="205"/>
      <c r="C4" s="206" t="s">
        <v>189</v>
      </c>
      <c r="D4" s="202"/>
      <c r="E4" s="202"/>
      <c r="F4" s="202"/>
      <c r="G4" s="202"/>
      <c r="H4" s="203"/>
      <c r="I4" s="202"/>
      <c r="J4" s="204"/>
      <c r="K4" s="207"/>
      <c r="L4" s="207"/>
      <c r="M4" s="207"/>
      <c r="N4" s="208"/>
      <c r="O4" s="209"/>
      <c r="P4" s="204"/>
      <c r="Q4" s="204"/>
      <c r="R4" s="210"/>
      <c r="S4" s="204"/>
      <c r="T4" s="211"/>
      <c r="U4" s="207"/>
      <c r="V4" s="207"/>
      <c r="W4" s="207"/>
      <c r="X4" s="207"/>
      <c r="Y4" s="207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3"/>
    </row>
    <row r="5" spans="1:37" ht="4.5" customHeight="1" x14ac:dyDescent="0.25">
      <c r="A5" s="4"/>
      <c r="B5" s="19"/>
      <c r="C5" s="7"/>
      <c r="D5" s="7"/>
      <c r="E5" s="7"/>
      <c r="F5" s="7"/>
      <c r="G5" s="7"/>
      <c r="H5" s="8"/>
      <c r="I5" s="7"/>
      <c r="J5" s="4"/>
      <c r="K5" s="40"/>
      <c r="L5" s="40"/>
      <c r="M5" s="40"/>
      <c r="N5" s="6"/>
      <c r="O5" s="4"/>
      <c r="P5" s="4"/>
      <c r="Q5" s="4"/>
      <c r="R5" s="5"/>
      <c r="S5" s="4"/>
      <c r="T5" s="26"/>
      <c r="U5" s="40"/>
      <c r="V5" s="40"/>
      <c r="W5" s="40"/>
      <c r="X5" s="40"/>
      <c r="Y5" s="40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41"/>
    </row>
    <row r="6" spans="1:37" s="2" customFormat="1" ht="12.75" customHeight="1" x14ac:dyDescent="0.25">
      <c r="A6" s="5"/>
      <c r="B6" s="20"/>
      <c r="C6" s="9" t="str">
        <f>Results!E4</f>
        <v>Version:  4 May 2023</v>
      </c>
      <c r="D6" s="10"/>
      <c r="E6" s="8"/>
      <c r="F6" s="8"/>
      <c r="G6" s="8"/>
      <c r="H6" s="8"/>
      <c r="I6" s="8"/>
      <c r="J6" s="5"/>
      <c r="K6" s="40"/>
      <c r="L6" s="40"/>
      <c r="M6" s="40"/>
      <c r="N6" s="87"/>
      <c r="O6" s="88"/>
      <c r="P6" s="89"/>
      <c r="Q6" s="5"/>
      <c r="R6" s="5"/>
      <c r="S6" s="5"/>
      <c r="T6" s="26"/>
      <c r="U6" s="40"/>
      <c r="V6" s="65"/>
      <c r="W6" s="65"/>
      <c r="X6" s="65"/>
      <c r="Y6" s="65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42"/>
    </row>
    <row r="7" spans="1:37" s="2" customFormat="1" ht="6" customHeight="1" x14ac:dyDescent="0.25">
      <c r="A7" s="5"/>
      <c r="B7" s="20"/>
      <c r="C7" s="9"/>
      <c r="D7" s="10"/>
      <c r="E7" s="8"/>
      <c r="F7" s="8"/>
      <c r="G7" s="8"/>
      <c r="H7" s="8"/>
      <c r="I7" s="8"/>
      <c r="J7" s="5"/>
      <c r="K7" s="40"/>
      <c r="L7" s="40"/>
      <c r="M7" s="40"/>
      <c r="N7" s="87"/>
      <c r="O7" s="88"/>
      <c r="P7" s="89"/>
      <c r="Q7" s="5"/>
      <c r="R7" s="5"/>
      <c r="S7" s="5"/>
      <c r="T7" s="26"/>
      <c r="U7" s="40"/>
      <c r="V7" s="65"/>
      <c r="W7" s="65"/>
      <c r="X7" s="65"/>
      <c r="Y7" s="65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42"/>
    </row>
    <row r="8" spans="1:37" ht="8.25" customHeight="1" x14ac:dyDescent="0.25">
      <c r="A8" s="4"/>
      <c r="B8" s="19"/>
      <c r="C8" s="7"/>
      <c r="D8" s="7"/>
      <c r="E8" s="7"/>
      <c r="F8" s="7"/>
      <c r="G8" s="7"/>
      <c r="H8" s="8"/>
      <c r="I8" s="7"/>
      <c r="J8" s="4"/>
      <c r="K8" s="40"/>
      <c r="L8" s="40"/>
      <c r="M8" s="40"/>
      <c r="N8" s="87"/>
      <c r="O8" s="88"/>
      <c r="P8" s="89"/>
      <c r="Q8" s="5"/>
      <c r="R8" s="5"/>
      <c r="S8" s="5"/>
      <c r="T8" s="26"/>
      <c r="U8" s="40"/>
      <c r="V8" s="40"/>
      <c r="W8" s="40"/>
      <c r="X8" s="40"/>
      <c r="Y8" s="40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41"/>
    </row>
    <row r="9" spans="1:37" ht="51" customHeight="1" thickBot="1" x14ac:dyDescent="0.3">
      <c r="A9" s="4"/>
      <c r="B9" s="19"/>
      <c r="C9" s="14" t="s">
        <v>120</v>
      </c>
      <c r="D9" s="106" t="s">
        <v>114</v>
      </c>
      <c r="E9" s="177" t="s">
        <v>89</v>
      </c>
      <c r="F9" s="15" t="s">
        <v>181</v>
      </c>
      <c r="G9" s="15" t="s">
        <v>88</v>
      </c>
      <c r="H9" s="16" t="s">
        <v>86</v>
      </c>
      <c r="I9" s="7"/>
      <c r="J9" s="4"/>
      <c r="K9" s="142" t="s">
        <v>94</v>
      </c>
      <c r="L9" s="25" t="s">
        <v>95</v>
      </c>
      <c r="M9" s="25"/>
      <c r="N9" s="19"/>
      <c r="O9" s="7"/>
      <c r="P9" s="7"/>
      <c r="Q9" s="7"/>
      <c r="R9" s="8"/>
      <c r="S9" s="7"/>
      <c r="T9" s="26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7" ht="15" customHeight="1" thickBot="1" x14ac:dyDescent="0.3">
      <c r="A10" s="4"/>
      <c r="B10" s="21">
        <f>ROW()-9</f>
        <v>1</v>
      </c>
      <c r="C10" s="71"/>
      <c r="D10" s="186" t="s">
        <v>177</v>
      </c>
      <c r="E10" s="54"/>
      <c r="F10" s="164"/>
      <c r="G10" s="137" t="str">
        <f>IF(COUNT(E10:$E$59)=0,"end",IF(NOT(AND(ISNUMBER(E10),ISNUMBER(F10))),"",IF(F10&lt;0.01,"",ROUND(E10,2)/ROUNDDOWN(F10,2))))</f>
        <v>end</v>
      </c>
      <c r="H10" s="18" t="str">
        <f>IF(AND(ISBLANK(C10),ISBLANK(E10),ISBLANK(F10)),"",IF(AND(ISNUMBER(E10),ISBLANK(F10)),"R-value required",IF(ISBLANK(F10),"",IF(F10&lt;K10,"R-value too small",IF(F10&gt;L10,"R-value seems high","")))))</f>
        <v/>
      </c>
      <c r="I10" s="7"/>
      <c r="J10" s="4"/>
      <c r="K10" s="24" t="str">
        <f>IF(OR(ISNUMBER(E10),ISNUMBER(F10)),IF(D10="Yes",HeatedWallMin,Results!$R$22),"")</f>
        <v/>
      </c>
      <c r="L10" s="24" t="str">
        <f>IF(ISNUMBER(E10),10,"")</f>
        <v/>
      </c>
      <c r="M10" s="24"/>
      <c r="N10" s="19"/>
      <c r="O10" s="43" t="s">
        <v>6</v>
      </c>
      <c r="P10" s="257" t="str">
        <f>IF(ISBLANK(Results!F7),"",Results!F7)</f>
        <v/>
      </c>
      <c r="Q10" s="258"/>
      <c r="R10" s="259"/>
      <c r="S10" s="7"/>
      <c r="T10" s="26"/>
      <c r="U10" s="40"/>
      <c r="V10" s="40"/>
      <c r="W10" s="40"/>
      <c r="X10" s="40"/>
      <c r="Y10" s="40"/>
      <c r="Z10" s="40"/>
      <c r="AA10" s="26" t="str">
        <f>IF(ISBLANK(D10),"",D10)</f>
        <v>No</v>
      </c>
      <c r="AB10" s="139" t="str">
        <f>IF(ISBLANK(E10),"",E10)</f>
        <v/>
      </c>
      <c r="AC10" s="139" t="str">
        <f>IF(ISBLANK(F10),"",F10)</f>
        <v/>
      </c>
      <c r="AD10" s="40"/>
      <c r="AE10" s="40"/>
      <c r="AF10" s="40"/>
      <c r="AG10" s="40"/>
      <c r="AH10" s="40"/>
      <c r="AI10" s="40"/>
      <c r="AJ10" s="40"/>
      <c r="AK10" s="41"/>
    </row>
    <row r="11" spans="1:37" ht="15" customHeight="1" thickBot="1" x14ac:dyDescent="0.3">
      <c r="A11" s="4"/>
      <c r="B11" s="21">
        <f t="shared" ref="B11:B59" si="0">ROW()-9</f>
        <v>2</v>
      </c>
      <c r="C11" s="57"/>
      <c r="D11" s="64" t="s">
        <v>177</v>
      </c>
      <c r="E11" s="55"/>
      <c r="F11" s="55"/>
      <c r="G11" s="138" t="str">
        <f>IF(COUNT(E11:$E$59)=0,"end",IF(NOT(AND(ISNUMBER(E11),ISNUMBER(F11))),"",IF(F11&lt;0.01,"",ROUND(E11,2)/ROUNDDOWN(F11,2))))</f>
        <v>end</v>
      </c>
      <c r="H11" s="18" t="str">
        <f>IF(AND(ISBLANK(C11),ISBLANK(E11),ISBLANK(F11)),"",IF(AND(ISNUMBER(E11),ISBLANK(F11)),"R-value required",IF(ISBLANK(F11),"",IF(F11&lt;K11,"R-value too small",IF(F11&gt;L11,"R-value seems high","")))))</f>
        <v/>
      </c>
      <c r="I11" s="7"/>
      <c r="J11" s="4"/>
      <c r="K11" s="24" t="str">
        <f>IF(OR(ISNUMBER(E11),ISNUMBER(F11)),IF(D11="Yes",HeatedWallMin,Results!$R$22),"")</f>
        <v/>
      </c>
      <c r="L11" s="24" t="str">
        <f t="shared" ref="L11:L59" si="1">IF(ISNUMBER(E11),10,"")</f>
        <v/>
      </c>
      <c r="M11" s="24"/>
      <c r="N11" s="19"/>
      <c r="O11" s="11"/>
      <c r="P11" s="7"/>
      <c r="Q11" s="7"/>
      <c r="S11" s="7"/>
      <c r="T11" s="26"/>
      <c r="U11" s="40"/>
      <c r="V11" s="66"/>
      <c r="W11" s="40"/>
      <c r="X11" s="40"/>
      <c r="Y11" s="40"/>
      <c r="Z11" s="40"/>
      <c r="AA11" s="26" t="str">
        <f t="shared" ref="AA11:AA59" si="2">IF(ISBLANK(D11),"",D11)</f>
        <v>No</v>
      </c>
      <c r="AB11" s="139" t="str">
        <f t="shared" ref="AB11:AB59" si="3">IF(ISBLANK(E11),"",E11)</f>
        <v/>
      </c>
      <c r="AC11" s="139" t="str">
        <f t="shared" ref="AC11:AC59" si="4">IF(ISBLANK(F11),"",F11)</f>
        <v/>
      </c>
      <c r="AD11" s="40"/>
      <c r="AE11" s="40"/>
      <c r="AF11" s="40"/>
      <c r="AG11" s="40"/>
      <c r="AH11" s="40"/>
      <c r="AI11" s="40"/>
      <c r="AJ11" s="40"/>
      <c r="AK11" s="41"/>
    </row>
    <row r="12" spans="1:37" ht="15" customHeight="1" thickBot="1" x14ac:dyDescent="0.3">
      <c r="A12" s="4"/>
      <c r="B12" s="21">
        <f t="shared" si="0"/>
        <v>3</v>
      </c>
      <c r="C12" s="57"/>
      <c r="D12" s="64" t="s">
        <v>177</v>
      </c>
      <c r="E12" s="55"/>
      <c r="F12" s="55"/>
      <c r="G12" s="138" t="str">
        <f>IF(COUNT(E12:$E$59)=0,"end",IF(NOT(AND(ISNUMBER(E12),ISNUMBER(F12))),"",IF(F12&lt;0.01,"",ROUND(E12,2)/ROUNDDOWN(F12,2))))</f>
        <v>end</v>
      </c>
      <c r="H12" s="18" t="str">
        <f t="shared" ref="H12:H59" si="5">IF(AND(ISBLANK(C12),ISBLANK(E12),ISBLANK(F12)),"",IF(AND(ISNUMBER(E12),ISBLANK(F12)),"R-value required",IF(ISBLANK(F12),"",IF(F12&lt;K12,"R-value too small",IF(F12&gt;L12,"R-value seems high","")))))</f>
        <v/>
      </c>
      <c r="I12" s="7"/>
      <c r="J12" s="4"/>
      <c r="K12" s="24" t="str">
        <f>IF(OR(ISNUMBER(E12),ISNUMBER(F12)),IF(D12="Yes",HeatedWallMin,Results!$R$22),"")</f>
        <v/>
      </c>
      <c r="L12" s="24" t="str">
        <f t="shared" si="1"/>
        <v/>
      </c>
      <c r="M12" s="24"/>
      <c r="N12" s="19"/>
      <c r="O12" s="11" t="s">
        <v>52</v>
      </c>
      <c r="P12" s="78" t="str">
        <f>Results!F12</f>
        <v xml:space="preserve">Auckland    </v>
      </c>
      <c r="Q12" s="12" t="s">
        <v>93</v>
      </c>
      <c r="R12" s="39">
        <f>Results!K12</f>
        <v>1</v>
      </c>
      <c r="S12" s="7"/>
      <c r="T12" s="26"/>
      <c r="U12" s="40"/>
      <c r="V12" s="40"/>
      <c r="W12" s="40"/>
      <c r="X12" s="40"/>
      <c r="Y12" s="40"/>
      <c r="Z12" s="40"/>
      <c r="AA12" s="26" t="str">
        <f t="shared" si="2"/>
        <v>No</v>
      </c>
      <c r="AB12" s="139" t="str">
        <f t="shared" si="3"/>
        <v/>
      </c>
      <c r="AC12" s="139" t="str">
        <f t="shared" si="4"/>
        <v/>
      </c>
      <c r="AD12" s="40"/>
      <c r="AE12" s="40"/>
      <c r="AF12" s="40"/>
      <c r="AG12" s="40"/>
      <c r="AH12" s="40"/>
      <c r="AI12" s="40"/>
      <c r="AJ12" s="40"/>
      <c r="AK12" s="41"/>
    </row>
    <row r="13" spans="1:37" ht="15" customHeight="1" x14ac:dyDescent="0.25">
      <c r="A13" s="4"/>
      <c r="B13" s="21">
        <f t="shared" si="0"/>
        <v>4</v>
      </c>
      <c r="C13" s="57"/>
      <c r="D13" s="64" t="s">
        <v>177</v>
      </c>
      <c r="E13" s="55"/>
      <c r="F13" s="55"/>
      <c r="G13" s="138" t="str">
        <f>IF(COUNT(E13:$E$59)=0,"end",IF(NOT(AND(ISNUMBER(E13),ISNUMBER(F13))),"",IF(F13&lt;0.01,"",ROUND(E13,2)/ROUNDDOWN(F13,2))))</f>
        <v>end</v>
      </c>
      <c r="H13" s="18" t="str">
        <f t="shared" si="5"/>
        <v/>
      </c>
      <c r="I13" s="7"/>
      <c r="J13" s="4"/>
      <c r="K13" s="24" t="str">
        <f>IF(OR(ISNUMBER(E13),ISNUMBER(F13)),IF(D13="Yes",HeatedWallMin,Results!$R$22),"")</f>
        <v/>
      </c>
      <c r="L13" s="24" t="str">
        <f t="shared" si="1"/>
        <v/>
      </c>
      <c r="M13" s="24"/>
      <c r="N13" s="19"/>
      <c r="O13" s="11"/>
      <c r="P13" s="7"/>
      <c r="Q13" s="7"/>
      <c r="R13" s="8"/>
      <c r="S13" s="7"/>
      <c r="T13" s="26"/>
      <c r="U13" s="40"/>
      <c r="V13" s="40"/>
      <c r="W13" s="40"/>
      <c r="X13" s="40"/>
      <c r="Y13" s="40"/>
      <c r="Z13" s="40"/>
      <c r="AA13" s="26" t="str">
        <f t="shared" si="2"/>
        <v>No</v>
      </c>
      <c r="AB13" s="139" t="str">
        <f t="shared" si="3"/>
        <v/>
      </c>
      <c r="AC13" s="139" t="str">
        <f t="shared" si="4"/>
        <v/>
      </c>
      <c r="AD13" s="40"/>
      <c r="AE13" s="40"/>
      <c r="AF13" s="40"/>
      <c r="AG13" s="40"/>
      <c r="AH13" s="40"/>
      <c r="AI13" s="40"/>
      <c r="AJ13" s="40"/>
      <c r="AK13" s="41"/>
    </row>
    <row r="14" spans="1:37" ht="15" customHeight="1" x14ac:dyDescent="0.25">
      <c r="A14" s="4"/>
      <c r="B14" s="21">
        <f t="shared" si="0"/>
        <v>5</v>
      </c>
      <c r="C14" s="57"/>
      <c r="D14" s="64" t="s">
        <v>177</v>
      </c>
      <c r="E14" s="55"/>
      <c r="F14" s="55"/>
      <c r="G14" s="138" t="str">
        <f>IF(COUNT(E14:$E$59)=0,"end",IF(NOT(AND(ISNUMBER(E14),ISNUMBER(F14))),"",IF(F14&lt;0.01,"",ROUND(E14,2)/ROUNDDOWN(F14,2))))</f>
        <v>end</v>
      </c>
      <c r="H14" s="18" t="str">
        <f t="shared" si="5"/>
        <v/>
      </c>
      <c r="I14" s="7"/>
      <c r="J14" s="4"/>
      <c r="K14" s="24" t="str">
        <f>IF(OR(ISNUMBER(E14),ISNUMBER(F14)),IF(D14="Yes",HeatedWallMin,Results!$R$22),"")</f>
        <v/>
      </c>
      <c r="L14" s="24" t="str">
        <f t="shared" si="1"/>
        <v/>
      </c>
      <c r="M14" s="24"/>
      <c r="N14" s="19"/>
      <c r="O14" s="28"/>
      <c r="P14" s="28"/>
      <c r="Q14" s="29" t="s">
        <v>90</v>
      </c>
      <c r="R14" s="30" t="s">
        <v>91</v>
      </c>
      <c r="S14" s="7"/>
      <c r="T14" s="26"/>
      <c r="U14" s="40"/>
      <c r="V14" s="40"/>
      <c r="W14" s="91"/>
      <c r="X14" s="91"/>
      <c r="Y14" s="40"/>
      <c r="Z14" s="40"/>
      <c r="AA14" s="26" t="str">
        <f t="shared" si="2"/>
        <v>No</v>
      </c>
      <c r="AB14" s="139" t="str">
        <f t="shared" si="3"/>
        <v/>
      </c>
      <c r="AC14" s="139" t="str">
        <f t="shared" si="4"/>
        <v/>
      </c>
      <c r="AD14" s="40"/>
      <c r="AE14" s="40"/>
      <c r="AF14" s="40"/>
      <c r="AG14" s="40"/>
      <c r="AH14" s="40"/>
      <c r="AI14" s="40"/>
      <c r="AJ14" s="40"/>
      <c r="AK14" s="41"/>
    </row>
    <row r="15" spans="1:37" ht="15" customHeight="1" x14ac:dyDescent="0.25">
      <c r="A15" s="4"/>
      <c r="B15" s="21">
        <f t="shared" si="0"/>
        <v>6</v>
      </c>
      <c r="C15" s="57"/>
      <c r="D15" s="64" t="s">
        <v>177</v>
      </c>
      <c r="E15" s="55"/>
      <c r="F15" s="56"/>
      <c r="G15" s="138" t="str">
        <f>IF(COUNT(E15:$E$59)=0,"end",IF(NOT(AND(ISNUMBER(E15),ISNUMBER(F15))),"",IF(F15&lt;0.01,"",ROUND(E15,2)/ROUNDDOWN(F15,2))))</f>
        <v>end</v>
      </c>
      <c r="H15" s="18" t="str">
        <f t="shared" si="5"/>
        <v/>
      </c>
      <c r="I15" s="7"/>
      <c r="J15" s="4"/>
      <c r="K15" s="24" t="str">
        <f>IF(OR(ISNUMBER(E15),ISNUMBER(F15)),IF(D15="Yes",HeatedWallMin,Results!$R$22),"")</f>
        <v/>
      </c>
      <c r="L15" s="24" t="str">
        <f t="shared" si="1"/>
        <v/>
      </c>
      <c r="M15" s="24"/>
      <c r="N15" s="19"/>
      <c r="O15" s="28"/>
      <c r="P15" s="79" t="s">
        <v>115</v>
      </c>
      <c r="Q15" s="110" t="s">
        <v>92</v>
      </c>
      <c r="R15" s="111" t="s">
        <v>92</v>
      </c>
      <c r="S15" s="7"/>
      <c r="T15" s="26"/>
      <c r="U15" s="40"/>
      <c r="V15" s="67"/>
      <c r="W15" s="92"/>
      <c r="X15" s="93"/>
      <c r="Y15" s="40"/>
      <c r="Z15" s="40"/>
      <c r="AA15" s="26" t="str">
        <f t="shared" si="2"/>
        <v>No</v>
      </c>
      <c r="AB15" s="139" t="str">
        <f t="shared" si="3"/>
        <v/>
      </c>
      <c r="AC15" s="139" t="str">
        <f t="shared" si="4"/>
        <v/>
      </c>
      <c r="AD15" s="40"/>
      <c r="AE15" s="40"/>
      <c r="AF15" s="40"/>
      <c r="AG15" s="40"/>
      <c r="AH15" s="40"/>
      <c r="AI15" s="40"/>
      <c r="AJ15" s="40"/>
      <c r="AK15" s="41"/>
    </row>
    <row r="16" spans="1:37" ht="15" customHeight="1" x14ac:dyDescent="0.25">
      <c r="A16" s="4"/>
      <c r="B16" s="21">
        <f t="shared" si="0"/>
        <v>7</v>
      </c>
      <c r="C16" s="57"/>
      <c r="D16" s="64" t="s">
        <v>177</v>
      </c>
      <c r="E16" s="55"/>
      <c r="F16" s="55"/>
      <c r="G16" s="138" t="str">
        <f>IF(COUNT(E16:$E$59)=0,"end",IF(NOT(AND(ISNUMBER(E16),ISNUMBER(F16))),"",IF(F16&lt;0.01,"",ROUND(E16,2)/ROUNDDOWN(F16,2))))</f>
        <v>end</v>
      </c>
      <c r="H16" s="18" t="str">
        <f t="shared" si="5"/>
        <v/>
      </c>
      <c r="I16" s="7"/>
      <c r="J16" s="4"/>
      <c r="K16" s="24" t="str">
        <f>IF(OR(ISNUMBER(E16),ISNUMBER(F16)),IF(D16="Yes",HeatedWallMin,Results!$R$22),"")</f>
        <v/>
      </c>
      <c r="L16" s="24" t="str">
        <f t="shared" si="1"/>
        <v/>
      </c>
      <c r="M16" s="24"/>
      <c r="N16" s="19"/>
      <c r="O16" s="31" t="s">
        <v>80</v>
      </c>
      <c r="P16" s="36" t="s">
        <v>175</v>
      </c>
      <c r="Q16" s="36" t="s">
        <v>117</v>
      </c>
      <c r="R16" s="36" t="s">
        <v>117</v>
      </c>
      <c r="S16" s="7"/>
      <c r="T16" s="26"/>
      <c r="U16" s="40"/>
      <c r="V16" s="67"/>
      <c r="W16" s="92"/>
      <c r="X16" s="93"/>
      <c r="Y16" s="40"/>
      <c r="Z16" s="40"/>
      <c r="AA16" s="26" t="str">
        <f t="shared" si="2"/>
        <v>No</v>
      </c>
      <c r="AB16" s="139" t="str">
        <f t="shared" si="3"/>
        <v/>
      </c>
      <c r="AC16" s="139" t="str">
        <f t="shared" si="4"/>
        <v/>
      </c>
      <c r="AD16" s="40"/>
      <c r="AE16" s="40"/>
      <c r="AF16" s="40"/>
      <c r="AG16" s="40"/>
      <c r="AH16" s="40"/>
      <c r="AI16" s="40"/>
      <c r="AJ16" s="40"/>
      <c r="AK16" s="41"/>
    </row>
    <row r="17" spans="1:37" ht="15" customHeight="1" x14ac:dyDescent="0.25">
      <c r="A17" s="4"/>
      <c r="B17" s="21">
        <f t="shared" si="0"/>
        <v>8</v>
      </c>
      <c r="C17" s="57"/>
      <c r="D17" s="64" t="s">
        <v>177</v>
      </c>
      <c r="E17" s="55"/>
      <c r="F17" s="56"/>
      <c r="G17" s="138" t="str">
        <f>IF(COUNT(E17:$E$59)=0,"end",IF(NOT(AND(ISNUMBER(E17),ISNUMBER(F17))),"",IF(F17&lt;0.01,"",ROUND(E17,2)/ROUNDDOWN(F17,2))))</f>
        <v>end</v>
      </c>
      <c r="H17" s="18" t="str">
        <f t="shared" si="5"/>
        <v/>
      </c>
      <c r="I17" s="7"/>
      <c r="J17" s="4"/>
      <c r="K17" s="24" t="str">
        <f>IF(OR(ISNUMBER(E17),ISNUMBER(F17)),IF(D17="Yes",HeatedWallMin,Results!$R$22),"")</f>
        <v/>
      </c>
      <c r="L17" s="24" t="str">
        <f t="shared" si="1"/>
        <v/>
      </c>
      <c r="M17" s="24"/>
      <c r="N17" s="19"/>
      <c r="O17" s="44" t="s">
        <v>229</v>
      </c>
      <c r="P17" s="45">
        <f>SlabFloorArea</f>
        <v>0</v>
      </c>
      <c r="Q17" s="102">
        <f>Results!J18</f>
        <v>0</v>
      </c>
      <c r="R17" s="103">
        <f>Results!J30</f>
        <v>0</v>
      </c>
      <c r="S17" s="7"/>
      <c r="T17" s="26"/>
      <c r="U17" s="40"/>
      <c r="V17" s="67"/>
      <c r="W17" s="92"/>
      <c r="X17" s="93"/>
      <c r="Y17" s="40"/>
      <c r="Z17" s="40"/>
      <c r="AA17" s="26" t="str">
        <f t="shared" si="2"/>
        <v>No</v>
      </c>
      <c r="AB17" s="139" t="str">
        <f t="shared" si="3"/>
        <v/>
      </c>
      <c r="AC17" s="139" t="str">
        <f t="shared" si="4"/>
        <v/>
      </c>
      <c r="AD17" s="40"/>
      <c r="AE17" s="40"/>
      <c r="AF17" s="40"/>
      <c r="AG17" s="40"/>
      <c r="AH17" s="40"/>
      <c r="AI17" s="40"/>
      <c r="AJ17" s="40"/>
      <c r="AK17" s="41"/>
    </row>
    <row r="18" spans="1:37" ht="15" customHeight="1" x14ac:dyDescent="0.25">
      <c r="A18" s="4"/>
      <c r="B18" s="21">
        <f t="shared" si="0"/>
        <v>9</v>
      </c>
      <c r="C18" s="57"/>
      <c r="D18" s="64" t="s">
        <v>177</v>
      </c>
      <c r="E18" s="55"/>
      <c r="F18" s="56"/>
      <c r="G18" s="138" t="str">
        <f>IF(COUNT(E18:$E$59)=0,"end",IF(NOT(AND(ISNUMBER(E18),ISNUMBER(F18))),"",IF(F18&lt;0.01,"",ROUND(E18,2)/ROUNDDOWN(F18,2))))</f>
        <v>end</v>
      </c>
      <c r="H18" s="18" t="str">
        <f t="shared" si="5"/>
        <v/>
      </c>
      <c r="I18" s="7"/>
      <c r="J18" s="4"/>
      <c r="K18" s="24" t="str">
        <f>IF(OR(ISNUMBER(E18),ISNUMBER(F18)),IF(D18="Yes",HeatedWallMin,Results!$R$22),"")</f>
        <v/>
      </c>
      <c r="L18" s="24" t="str">
        <f t="shared" si="1"/>
        <v/>
      </c>
      <c r="M18" s="24"/>
      <c r="N18" s="19"/>
      <c r="O18" s="48" t="s">
        <v>230</v>
      </c>
      <c r="P18" s="49">
        <f>OtherFloorArea</f>
        <v>0</v>
      </c>
      <c r="Q18" s="34">
        <f>Results!J19</f>
        <v>0</v>
      </c>
      <c r="R18" s="109">
        <f>Results!J31</f>
        <v>0</v>
      </c>
      <c r="S18" s="7"/>
      <c r="T18" s="26"/>
      <c r="U18" s="40"/>
      <c r="V18" s="40"/>
      <c r="W18" s="93"/>
      <c r="X18" s="93"/>
      <c r="Y18" s="40"/>
      <c r="Z18" s="40"/>
      <c r="AA18" s="26" t="str">
        <f t="shared" si="2"/>
        <v>No</v>
      </c>
      <c r="AB18" s="139" t="str">
        <f t="shared" si="3"/>
        <v/>
      </c>
      <c r="AC18" s="139" t="str">
        <f t="shared" si="4"/>
        <v/>
      </c>
      <c r="AD18" s="40"/>
      <c r="AE18" s="40"/>
      <c r="AF18" s="40"/>
      <c r="AG18" s="40"/>
      <c r="AH18" s="40"/>
      <c r="AI18" s="40"/>
      <c r="AJ18" s="40"/>
      <c r="AK18" s="41"/>
    </row>
    <row r="19" spans="1:37" ht="15" customHeight="1" x14ac:dyDescent="0.25">
      <c r="A19" s="4"/>
      <c r="B19" s="21">
        <f t="shared" si="0"/>
        <v>10</v>
      </c>
      <c r="C19" s="57"/>
      <c r="D19" s="64" t="s">
        <v>177</v>
      </c>
      <c r="E19" s="55"/>
      <c r="F19" s="56"/>
      <c r="G19" s="138" t="str">
        <f>IF(COUNT(E19:$E$59)=0,"end",IF(NOT(AND(ISNUMBER(E19),ISNUMBER(F19))),"",IF(F19&lt;0.01,"",ROUND(E19,2)/ROUNDDOWN(F19,2))))</f>
        <v>end</v>
      </c>
      <c r="H19" s="18" t="str">
        <f t="shared" si="5"/>
        <v/>
      </c>
      <c r="I19" s="7"/>
      <c r="J19" s="4"/>
      <c r="K19" s="24" t="str">
        <f>IF(OR(ISNUMBER(E19),ISNUMBER(F19)),IF(D19="Yes",HeatedWallMin,Results!$R$22),"")</f>
        <v/>
      </c>
      <c r="L19" s="24" t="str">
        <f t="shared" si="1"/>
        <v/>
      </c>
      <c r="M19" s="24"/>
      <c r="N19" s="19"/>
      <c r="O19" s="112" t="s">
        <v>0</v>
      </c>
      <c r="P19" s="49">
        <f>RoofArea</f>
        <v>0</v>
      </c>
      <c r="Q19" s="34">
        <f>Results!J20</f>
        <v>0</v>
      </c>
      <c r="R19" s="109">
        <f>Results!J32</f>
        <v>0</v>
      </c>
      <c r="S19" s="7"/>
      <c r="T19" s="26"/>
      <c r="U19" s="40"/>
      <c r="V19" s="40"/>
      <c r="W19" s="92"/>
      <c r="X19" s="93"/>
      <c r="Y19" s="40"/>
      <c r="Z19" s="40"/>
      <c r="AA19" s="26" t="str">
        <f t="shared" si="2"/>
        <v>No</v>
      </c>
      <c r="AB19" s="139" t="str">
        <f t="shared" si="3"/>
        <v/>
      </c>
      <c r="AC19" s="139" t="str">
        <f t="shared" si="4"/>
        <v/>
      </c>
      <c r="AD19" s="67"/>
      <c r="AE19" s="67"/>
      <c r="AF19" s="67"/>
      <c r="AG19" s="67"/>
      <c r="AH19" s="67"/>
      <c r="AI19" s="40"/>
      <c r="AJ19" s="40"/>
      <c r="AK19" s="41"/>
    </row>
    <row r="20" spans="1:37" ht="15" customHeight="1" x14ac:dyDescent="0.25">
      <c r="A20" s="4"/>
      <c r="B20" s="21">
        <f t="shared" si="0"/>
        <v>11</v>
      </c>
      <c r="C20" s="57"/>
      <c r="D20" s="64" t="s">
        <v>177</v>
      </c>
      <c r="E20" s="55"/>
      <c r="F20" s="55"/>
      <c r="G20" s="138" t="str">
        <f>IF(COUNT(E20:$E$59)=0,"end",IF(NOT(AND(ISNUMBER(E20),ISNUMBER(F20))),"",IF(F20&lt;0.01,"",ROUND(E20,2)/ROUNDDOWN(F20,2))))</f>
        <v>end</v>
      </c>
      <c r="H20" s="18" t="str">
        <f t="shared" si="5"/>
        <v/>
      </c>
      <c r="I20" s="7"/>
      <c r="J20" s="4"/>
      <c r="K20" s="24" t="str">
        <f>IF(OR(ISNUMBER(E20),ISNUMBER(F20)),IF(D20="Yes",HeatedWallMin,Results!$R$22),"")</f>
        <v/>
      </c>
      <c r="L20" s="24" t="str">
        <f t="shared" si="1"/>
        <v/>
      </c>
      <c r="M20" s="24"/>
      <c r="N20" s="19"/>
      <c r="O20" s="48" t="s">
        <v>1</v>
      </c>
      <c r="P20" s="49">
        <f>SkylightArea</f>
        <v>0</v>
      </c>
      <c r="Q20" s="34">
        <f>Results!J21</f>
        <v>0</v>
      </c>
      <c r="R20" s="109"/>
      <c r="S20" s="7"/>
      <c r="T20" s="26"/>
      <c r="U20" s="40"/>
      <c r="V20" s="40"/>
      <c r="W20" s="93"/>
      <c r="X20" s="93"/>
      <c r="Y20" s="40"/>
      <c r="Z20" s="40"/>
      <c r="AA20" s="26" t="str">
        <f t="shared" si="2"/>
        <v>No</v>
      </c>
      <c r="AB20" s="139" t="str">
        <f t="shared" si="3"/>
        <v/>
      </c>
      <c r="AC20" s="139" t="str">
        <f t="shared" si="4"/>
        <v/>
      </c>
      <c r="AD20" s="40"/>
      <c r="AE20" s="40"/>
      <c r="AF20" s="40"/>
      <c r="AG20" s="68"/>
      <c r="AH20" s="68"/>
      <c r="AI20" s="40"/>
      <c r="AJ20" s="40"/>
      <c r="AK20" s="41"/>
    </row>
    <row r="21" spans="1:37" ht="15" customHeight="1" x14ac:dyDescent="0.25">
      <c r="A21" s="4"/>
      <c r="B21" s="21">
        <f t="shared" si="0"/>
        <v>12</v>
      </c>
      <c r="C21" s="57"/>
      <c r="D21" s="64" t="s">
        <v>177</v>
      </c>
      <c r="E21" s="55"/>
      <c r="F21" s="56"/>
      <c r="G21" s="138" t="str">
        <f>IF(COUNT(E21:$E$59)=0,"end",IF(NOT(AND(ISNUMBER(E21),ISNUMBER(F21))),"",IF(F21&lt;0.01,"",ROUND(E21,2)/ROUNDDOWN(F21,2))))</f>
        <v>end</v>
      </c>
      <c r="H21" s="18" t="str">
        <f t="shared" si="5"/>
        <v/>
      </c>
      <c r="I21" s="7"/>
      <c r="J21" s="4"/>
      <c r="K21" s="24" t="str">
        <f>IF(OR(ISNUMBER(E21),ISNUMBER(F21)),IF(D21="Yes",HeatedWallMin,Results!$R$22),"")</f>
        <v/>
      </c>
      <c r="L21" s="24" t="str">
        <f t="shared" si="1"/>
        <v/>
      </c>
      <c r="M21" s="24"/>
      <c r="N21" s="19"/>
      <c r="O21" s="108" t="s">
        <v>2</v>
      </c>
      <c r="P21" s="104">
        <f>WallArea</f>
        <v>0</v>
      </c>
      <c r="Q21" s="105">
        <f>Results!J22</f>
        <v>0</v>
      </c>
      <c r="R21" s="70">
        <f>Results!J33</f>
        <v>0</v>
      </c>
      <c r="S21" s="7"/>
      <c r="T21" s="26"/>
      <c r="U21" s="40"/>
      <c r="V21" s="40"/>
      <c r="W21" s="93"/>
      <c r="X21" s="93"/>
      <c r="Y21" s="40"/>
      <c r="Z21" s="40"/>
      <c r="AA21" s="26" t="str">
        <f t="shared" si="2"/>
        <v>No</v>
      </c>
      <c r="AB21" s="139" t="str">
        <f t="shared" si="3"/>
        <v/>
      </c>
      <c r="AC21" s="139" t="str">
        <f t="shared" si="4"/>
        <v/>
      </c>
      <c r="AD21" s="40"/>
      <c r="AE21" s="40"/>
      <c r="AF21" s="40"/>
      <c r="AG21" s="68"/>
      <c r="AH21" s="68"/>
      <c r="AI21" s="40"/>
      <c r="AJ21" s="40"/>
      <c r="AK21" s="41"/>
    </row>
    <row r="22" spans="1:37" ht="15" customHeight="1" x14ac:dyDescent="0.25">
      <c r="A22" s="4"/>
      <c r="B22" s="21">
        <f t="shared" si="0"/>
        <v>13</v>
      </c>
      <c r="C22" s="57"/>
      <c r="D22" s="64" t="s">
        <v>177</v>
      </c>
      <c r="E22" s="55"/>
      <c r="F22" s="56"/>
      <c r="G22" s="138" t="str">
        <f>IF(COUNT(E22:$E$59)=0,"end",IF(NOT(AND(ISNUMBER(E22),ISNUMBER(F22))),"",IF(F22&lt;0.01,"",ROUND(E22,2)/ROUNDDOWN(F22,2))))</f>
        <v>end</v>
      </c>
      <c r="H22" s="18" t="str">
        <f t="shared" si="5"/>
        <v/>
      </c>
      <c r="I22" s="7"/>
      <c r="J22" s="4"/>
      <c r="K22" s="24" t="str">
        <f>IF(OR(ISNUMBER(E22),ISNUMBER(F22)),IF(D22="Yes",HeatedWallMin,Results!$R$22),"")</f>
        <v/>
      </c>
      <c r="L22" s="24" t="str">
        <f t="shared" si="1"/>
        <v/>
      </c>
      <c r="M22" s="24"/>
      <c r="N22" s="13"/>
      <c r="O22" s="48" t="s">
        <v>216</v>
      </c>
      <c r="P22" s="49">
        <f>GlazingArea</f>
        <v>0</v>
      </c>
      <c r="Q22" s="34">
        <f>Results!J23</f>
        <v>0</v>
      </c>
      <c r="R22" s="109">
        <f>Results!J34</f>
        <v>0</v>
      </c>
      <c r="S22" s="7"/>
      <c r="T22" s="26"/>
      <c r="U22" s="40"/>
      <c r="V22" s="40"/>
      <c r="W22" s="67"/>
      <c r="X22" s="68"/>
      <c r="Y22" s="40"/>
      <c r="Z22" s="40"/>
      <c r="AA22" s="26" t="str">
        <f t="shared" si="2"/>
        <v>No</v>
      </c>
      <c r="AB22" s="139" t="str">
        <f t="shared" si="3"/>
        <v/>
      </c>
      <c r="AC22" s="139" t="str">
        <f t="shared" si="4"/>
        <v/>
      </c>
      <c r="AD22" s="40"/>
      <c r="AE22" s="40"/>
      <c r="AF22" s="40"/>
      <c r="AG22" s="68"/>
      <c r="AH22" s="68"/>
      <c r="AI22" s="40"/>
      <c r="AJ22" s="40"/>
      <c r="AK22" s="41"/>
    </row>
    <row r="23" spans="1:37" ht="15" customHeight="1" x14ac:dyDescent="0.25">
      <c r="A23" s="4"/>
      <c r="B23" s="21">
        <f t="shared" si="0"/>
        <v>14</v>
      </c>
      <c r="C23" s="57"/>
      <c r="D23" s="64" t="s">
        <v>177</v>
      </c>
      <c r="E23" s="55"/>
      <c r="F23" s="55"/>
      <c r="G23" s="138" t="str">
        <f>IF(COUNT(E23:$E$59)=0,"end",IF(NOT(AND(ISNUMBER(E23),ISNUMBER(F23))),"",IF(F23&lt;0.01,"",ROUND(E23,2)/ROUNDDOWN(F23,2))))</f>
        <v>end</v>
      </c>
      <c r="H23" s="18" t="str">
        <f t="shared" si="5"/>
        <v/>
      </c>
      <c r="I23" s="7"/>
      <c r="J23" s="4"/>
      <c r="K23" s="24" t="str">
        <f>IF(OR(ISNUMBER(E23),ISNUMBER(F23)),IF(D23="Yes",HeatedWallMin,Results!$R$22),"")</f>
        <v/>
      </c>
      <c r="L23" s="24" t="str">
        <f t="shared" si="1"/>
        <v/>
      </c>
      <c r="M23" s="24"/>
      <c r="N23" s="13"/>
      <c r="O23" s="52" t="s">
        <v>217</v>
      </c>
      <c r="P23" s="53">
        <f>DoorArea</f>
        <v>0</v>
      </c>
      <c r="Q23" s="34">
        <f>Results!J24</f>
        <v>0</v>
      </c>
      <c r="R23" s="109"/>
      <c r="S23" s="7"/>
      <c r="T23" s="26"/>
      <c r="U23" s="40"/>
      <c r="V23" s="40"/>
      <c r="W23" s="40"/>
      <c r="X23" s="26"/>
      <c r="Y23" s="26"/>
      <c r="Z23" s="26"/>
      <c r="AA23" s="26" t="str">
        <f t="shared" si="2"/>
        <v>No</v>
      </c>
      <c r="AB23" s="139" t="str">
        <f t="shared" si="3"/>
        <v/>
      </c>
      <c r="AC23" s="139" t="str">
        <f t="shared" si="4"/>
        <v/>
      </c>
      <c r="AD23" s="40"/>
      <c r="AE23" s="40"/>
      <c r="AF23" s="40"/>
      <c r="AG23" s="40"/>
      <c r="AH23" s="40"/>
      <c r="AI23" s="40"/>
      <c r="AJ23" s="40"/>
      <c r="AK23" s="41"/>
    </row>
    <row r="24" spans="1:37" ht="15" customHeight="1" x14ac:dyDescent="0.25">
      <c r="A24" s="4"/>
      <c r="B24" s="21">
        <f t="shared" si="0"/>
        <v>15</v>
      </c>
      <c r="C24" s="57"/>
      <c r="D24" s="64" t="s">
        <v>177</v>
      </c>
      <c r="E24" s="55"/>
      <c r="F24" s="55"/>
      <c r="G24" s="138" t="str">
        <f>IF(COUNT(E24:$E$59)=0,"end",IF(NOT(AND(ISNUMBER(E24),ISNUMBER(F24))),"",IF(F24&lt;0.01,"",ROUND(E24,2)/ROUNDDOWN(F24,2))))</f>
        <v>end</v>
      </c>
      <c r="H24" s="18" t="str">
        <f t="shared" si="5"/>
        <v/>
      </c>
      <c r="I24" s="7"/>
      <c r="J24" s="4"/>
      <c r="K24" s="24" t="str">
        <f>IF(OR(ISNUMBER(E24),ISNUMBER(F24)),IF(D24="Yes",HeatedWallMin,Results!$R$22),"")</f>
        <v/>
      </c>
      <c r="L24" s="24" t="str">
        <f t="shared" si="1"/>
        <v/>
      </c>
      <c r="M24" s="24"/>
      <c r="N24" s="19"/>
      <c r="O24" s="28"/>
      <c r="P24" s="28"/>
      <c r="Q24" s="34"/>
      <c r="R24" s="69"/>
      <c r="S24" s="7"/>
      <c r="T24" s="26"/>
      <c r="U24" s="40"/>
      <c r="V24" s="67"/>
      <c r="W24" s="40"/>
      <c r="X24" s="26"/>
      <c r="Y24" s="26"/>
      <c r="Z24" s="26"/>
      <c r="AA24" s="26" t="str">
        <f t="shared" si="2"/>
        <v>No</v>
      </c>
      <c r="AB24" s="139" t="str">
        <f t="shared" si="3"/>
        <v/>
      </c>
      <c r="AC24" s="139" t="str">
        <f t="shared" si="4"/>
        <v/>
      </c>
      <c r="AD24" s="40"/>
      <c r="AE24" s="40"/>
      <c r="AF24" s="40"/>
      <c r="AG24" s="40"/>
      <c r="AH24" s="40"/>
      <c r="AI24" s="40"/>
      <c r="AJ24" s="40"/>
      <c r="AK24" s="41"/>
    </row>
    <row r="25" spans="1:37" ht="15" customHeight="1" x14ac:dyDescent="0.25">
      <c r="A25" s="4"/>
      <c r="B25" s="21">
        <f t="shared" si="0"/>
        <v>16</v>
      </c>
      <c r="C25" s="57"/>
      <c r="D25" s="64" t="s">
        <v>177</v>
      </c>
      <c r="E25" s="55"/>
      <c r="F25" s="55"/>
      <c r="G25" s="138" t="str">
        <f>IF(COUNT(E25:$E$59)=0,"end",IF(NOT(AND(ISNUMBER(E25),ISNUMBER(F25))),"",IF(F25&lt;0.01,"",ROUND(E25,2)/ROUNDDOWN(F25,2))))</f>
        <v>end</v>
      </c>
      <c r="H25" s="18" t="str">
        <f t="shared" si="5"/>
        <v/>
      </c>
      <c r="I25" s="7"/>
      <c r="J25" s="4"/>
      <c r="K25" s="24" t="str">
        <f>IF(OR(ISNUMBER(E25),ISNUMBER(F25)),IF(D25="Yes",HeatedWallMin,Results!$R$22),"")</f>
        <v/>
      </c>
      <c r="L25" s="24" t="str">
        <f t="shared" si="1"/>
        <v/>
      </c>
      <c r="M25" s="24"/>
      <c r="N25" s="19"/>
      <c r="O25" s="35"/>
      <c r="P25" s="36" t="s">
        <v>78</v>
      </c>
      <c r="Q25" s="37">
        <f>Results!K25</f>
        <v>0</v>
      </c>
      <c r="R25" s="38">
        <f>Results!K35</f>
        <v>0</v>
      </c>
      <c r="S25" s="7"/>
      <c r="T25" s="26"/>
      <c r="U25" s="40"/>
      <c r="V25" s="40"/>
      <c r="W25" s="40"/>
      <c r="X25" s="26"/>
      <c r="Y25" s="26"/>
      <c r="Z25" s="26"/>
      <c r="AA25" s="26" t="str">
        <f t="shared" si="2"/>
        <v>No</v>
      </c>
      <c r="AB25" s="139" t="str">
        <f t="shared" si="3"/>
        <v/>
      </c>
      <c r="AC25" s="139" t="str">
        <f t="shared" si="4"/>
        <v/>
      </c>
      <c r="AD25" s="40"/>
      <c r="AE25" s="40"/>
      <c r="AF25" s="40"/>
      <c r="AG25" s="40"/>
      <c r="AH25" s="40"/>
      <c r="AI25" s="40"/>
      <c r="AJ25" s="40"/>
      <c r="AK25" s="41"/>
    </row>
    <row r="26" spans="1:37" ht="15" customHeight="1" x14ac:dyDescent="0.25">
      <c r="A26" s="4"/>
      <c r="B26" s="21">
        <f t="shared" si="0"/>
        <v>17</v>
      </c>
      <c r="C26" s="57"/>
      <c r="D26" s="64" t="s">
        <v>177</v>
      </c>
      <c r="E26" s="55"/>
      <c r="F26" s="55"/>
      <c r="G26" s="138" t="str">
        <f>IF(COUNT(E26:$E$59)=0,"end",IF(NOT(AND(ISNUMBER(E26),ISNUMBER(F26))),"",IF(F26&lt;0.01,"",ROUND(E26,2)/ROUNDDOWN(F26,2))))</f>
        <v>end</v>
      </c>
      <c r="H26" s="18" t="str">
        <f t="shared" si="5"/>
        <v/>
      </c>
      <c r="I26" s="7"/>
      <c r="J26" s="4"/>
      <c r="K26" s="24" t="str">
        <f>IF(OR(ISNUMBER(E26),ISNUMBER(F26)),IF(D26="Yes",HeatedWallMin,Results!$R$22),"")</f>
        <v/>
      </c>
      <c r="L26" s="24" t="str">
        <f t="shared" si="1"/>
        <v/>
      </c>
      <c r="M26" s="24"/>
      <c r="N26" s="19"/>
      <c r="O26" s="7"/>
      <c r="P26" s="7"/>
      <c r="Q26" s="7"/>
      <c r="R26" s="8"/>
      <c r="S26" s="7"/>
      <c r="T26" s="26"/>
      <c r="U26" s="40"/>
      <c r="V26" s="40"/>
      <c r="W26" s="40"/>
      <c r="X26" s="4"/>
      <c r="Y26" s="26"/>
      <c r="Z26" s="26"/>
      <c r="AA26" s="26" t="str">
        <f t="shared" si="2"/>
        <v>No</v>
      </c>
      <c r="AB26" s="139" t="str">
        <f t="shared" si="3"/>
        <v/>
      </c>
      <c r="AC26" s="139" t="str">
        <f t="shared" si="4"/>
        <v/>
      </c>
      <c r="AD26" s="40"/>
      <c r="AE26" s="40"/>
      <c r="AF26" s="40"/>
      <c r="AG26" s="40"/>
      <c r="AH26" s="40"/>
      <c r="AI26" s="40"/>
      <c r="AJ26" s="40"/>
      <c r="AK26" s="41"/>
    </row>
    <row r="27" spans="1:37" ht="15" customHeight="1" x14ac:dyDescent="0.3">
      <c r="A27" s="4"/>
      <c r="B27" s="21">
        <f t="shared" si="0"/>
        <v>18</v>
      </c>
      <c r="C27" s="57"/>
      <c r="D27" s="64" t="s">
        <v>177</v>
      </c>
      <c r="E27" s="55"/>
      <c r="F27" s="55"/>
      <c r="G27" s="138" t="str">
        <f>IF(COUNT(E27:$E$59)=0,"end",IF(NOT(AND(ISNUMBER(E27),ISNUMBER(F27))),"",IF(F27&lt;0.01,"",ROUND(E27,2)/ROUNDDOWN(F27,2))))</f>
        <v>end</v>
      </c>
      <c r="H27" s="18" t="str">
        <f t="shared" si="5"/>
        <v/>
      </c>
      <c r="I27" s="7"/>
      <c r="J27" s="4"/>
      <c r="K27" s="24" t="str">
        <f>IF(OR(ISNUMBER(E27),ISNUMBER(F27)),IF(D27="Yes",HeatedWallMin,Results!$R$22),"")</f>
        <v/>
      </c>
      <c r="L27" s="24" t="str">
        <f t="shared" si="1"/>
        <v/>
      </c>
      <c r="M27" s="24"/>
      <c r="N27" s="19"/>
      <c r="O27" s="17" t="str">
        <f>Results!E38</f>
        <v>Comparison of proposed building against the reference building</v>
      </c>
      <c r="P27" s="7"/>
      <c r="Q27" s="7"/>
      <c r="R27" s="3" t="str">
        <f>Results!K38</f>
        <v>PASS</v>
      </c>
      <c r="S27" s="7"/>
      <c r="T27" s="26"/>
      <c r="U27" s="40"/>
      <c r="V27" s="40"/>
      <c r="W27" s="40"/>
      <c r="X27" s="4"/>
      <c r="Y27" s="26"/>
      <c r="Z27" s="26"/>
      <c r="AA27" s="26" t="str">
        <f t="shared" si="2"/>
        <v>No</v>
      </c>
      <c r="AB27" s="139" t="str">
        <f t="shared" si="3"/>
        <v/>
      </c>
      <c r="AC27" s="139" t="str">
        <f t="shared" si="4"/>
        <v/>
      </c>
      <c r="AD27" s="40"/>
      <c r="AE27" s="40"/>
      <c r="AF27" s="40"/>
      <c r="AG27" s="40"/>
      <c r="AH27" s="40"/>
      <c r="AI27" s="40"/>
      <c r="AJ27" s="40"/>
    </row>
    <row r="28" spans="1:37" ht="15" customHeight="1" thickBot="1" x14ac:dyDescent="0.3">
      <c r="A28" s="4"/>
      <c r="B28" s="21">
        <f t="shared" si="0"/>
        <v>19</v>
      </c>
      <c r="C28" s="57"/>
      <c r="D28" s="64" t="s">
        <v>177</v>
      </c>
      <c r="E28" s="55"/>
      <c r="F28" s="55"/>
      <c r="G28" s="138" t="str">
        <f>IF(COUNT(E28:$E$59)=0,"end",IF(NOT(AND(ISNUMBER(E28),ISNUMBER(F28))),"",IF(F28&lt;0.01,"",ROUND(E28,2)/ROUNDDOWN(F28,2))))</f>
        <v>end</v>
      </c>
      <c r="H28" s="18" t="str">
        <f t="shared" si="5"/>
        <v/>
      </c>
      <c r="I28" s="7"/>
      <c r="J28" s="4"/>
      <c r="K28" s="24" t="str">
        <f>IF(OR(ISNUMBER(E28),ISNUMBER(F28)),IF(D28="Yes",HeatedWallMin,Results!$R$22),"")</f>
        <v/>
      </c>
      <c r="L28" s="24" t="str">
        <f t="shared" si="1"/>
        <v/>
      </c>
      <c r="M28" s="24"/>
      <c r="N28" s="19"/>
      <c r="O28" s="7"/>
      <c r="P28" s="7"/>
      <c r="Q28" s="7"/>
      <c r="R28" s="8"/>
      <c r="S28" s="7"/>
      <c r="T28" s="24"/>
      <c r="U28" s="24"/>
      <c r="V28" s="4"/>
      <c r="W28" s="4"/>
      <c r="X28" s="26"/>
      <c r="Y28" s="26"/>
      <c r="Z28" s="26"/>
      <c r="AA28" s="26" t="str">
        <f t="shared" si="2"/>
        <v>No</v>
      </c>
      <c r="AB28" s="139" t="str">
        <f t="shared" si="3"/>
        <v/>
      </c>
      <c r="AC28" s="139" t="str">
        <f t="shared" si="4"/>
        <v/>
      </c>
      <c r="AD28" s="4"/>
      <c r="AE28" s="4"/>
      <c r="AF28" s="4"/>
      <c r="AG28" s="4"/>
      <c r="AH28" s="4"/>
      <c r="AI28" s="4"/>
      <c r="AJ28" s="4"/>
    </row>
    <row r="29" spans="1:37" ht="15" customHeight="1" thickBot="1" x14ac:dyDescent="0.3">
      <c r="A29" s="4"/>
      <c r="B29" s="21">
        <f t="shared" si="0"/>
        <v>20</v>
      </c>
      <c r="C29" s="57"/>
      <c r="D29" s="64" t="s">
        <v>177</v>
      </c>
      <c r="E29" s="55"/>
      <c r="F29" s="55"/>
      <c r="G29" s="138" t="str">
        <f>IF(COUNT(E29:$E$59)=0,"end",IF(NOT(AND(ISNUMBER(E29),ISNUMBER(F29))),"",IF(F29&lt;0.01,"",ROUND(E29,2)/ROUNDDOWN(F29,2))))</f>
        <v>end</v>
      </c>
      <c r="H29" s="18" t="str">
        <f t="shared" si="5"/>
        <v/>
      </c>
      <c r="I29" s="7"/>
      <c r="J29" s="4"/>
      <c r="K29" s="24" t="str">
        <f>IF(OR(ISNUMBER(E29),ISNUMBER(F29)),IF(D29="Yes",HeatedWallMin,Results!$R$22),"")</f>
        <v/>
      </c>
      <c r="L29" s="24" t="str">
        <f t="shared" si="1"/>
        <v/>
      </c>
      <c r="M29" s="24"/>
      <c r="N29" s="19"/>
      <c r="O29" s="7" t="s">
        <v>79</v>
      </c>
      <c r="P29" s="77">
        <f>Results!P12</f>
        <v>0</v>
      </c>
      <c r="Q29" s="7"/>
      <c r="R29" s="8"/>
      <c r="S29" s="7"/>
      <c r="T29" s="24"/>
      <c r="U29" s="24"/>
      <c r="V29" s="4"/>
      <c r="W29" s="4"/>
      <c r="X29" s="26"/>
      <c r="Y29" s="26"/>
      <c r="Z29" s="26"/>
      <c r="AA29" s="26" t="str">
        <f t="shared" si="2"/>
        <v>No</v>
      </c>
      <c r="AB29" s="139" t="str">
        <f t="shared" si="3"/>
        <v/>
      </c>
      <c r="AC29" s="139" t="str">
        <f t="shared" si="4"/>
        <v/>
      </c>
      <c r="AD29" s="4"/>
      <c r="AE29" s="4"/>
      <c r="AF29" s="4"/>
      <c r="AG29" s="4"/>
      <c r="AH29" s="4"/>
      <c r="AI29" s="4"/>
      <c r="AJ29" s="4"/>
    </row>
    <row r="30" spans="1:37" ht="15" customHeight="1" x14ac:dyDescent="0.25">
      <c r="A30" s="4"/>
      <c r="B30" s="21">
        <f t="shared" si="0"/>
        <v>21</v>
      </c>
      <c r="C30" s="57"/>
      <c r="D30" s="64" t="s">
        <v>177</v>
      </c>
      <c r="E30" s="55"/>
      <c r="F30" s="55"/>
      <c r="G30" s="138" t="str">
        <f>IF(COUNT(E30:$E$59)=0,"end",IF(NOT(AND(ISNUMBER(E30),ISNUMBER(F30))),"",IF(F30&lt;0.01,"",ROUND(E30,2)/ROUNDDOWN(F30,2))))</f>
        <v>end</v>
      </c>
      <c r="H30" s="18" t="str">
        <f t="shared" si="5"/>
        <v/>
      </c>
      <c r="I30" s="7"/>
      <c r="J30" s="4"/>
      <c r="K30" s="24" t="str">
        <f>IF(OR(ISNUMBER(E30),ISNUMBER(F30)),IF(D30="Yes",HeatedWallMin,Results!$R$22),"")</f>
        <v/>
      </c>
      <c r="L30" s="24" t="str">
        <f t="shared" si="1"/>
        <v/>
      </c>
      <c r="M30" s="24"/>
      <c r="N30" s="19"/>
      <c r="O30" s="99"/>
      <c r="P30" s="99"/>
      <c r="Q30" s="100"/>
      <c r="R30" s="101"/>
      <c r="S30" s="7"/>
      <c r="T30" s="24"/>
      <c r="U30" s="24"/>
      <c r="V30" s="4"/>
      <c r="W30" s="4"/>
      <c r="X30" s="26"/>
      <c r="Y30" s="26"/>
      <c r="Z30" s="26"/>
      <c r="AA30" s="26" t="str">
        <f t="shared" si="2"/>
        <v>No</v>
      </c>
      <c r="AB30" s="139" t="str">
        <f t="shared" si="3"/>
        <v/>
      </c>
      <c r="AC30" s="139" t="str">
        <f t="shared" si="4"/>
        <v/>
      </c>
      <c r="AD30" s="4"/>
      <c r="AE30" s="4"/>
      <c r="AF30" s="4"/>
      <c r="AG30" s="4"/>
      <c r="AH30" s="4"/>
      <c r="AI30" s="4"/>
      <c r="AJ30" s="4"/>
    </row>
    <row r="31" spans="1:37" ht="15" customHeight="1" x14ac:dyDescent="0.25">
      <c r="A31" s="4"/>
      <c r="B31" s="21">
        <f t="shared" si="0"/>
        <v>22</v>
      </c>
      <c r="C31" s="57"/>
      <c r="D31" s="64" t="s">
        <v>177</v>
      </c>
      <c r="E31" s="55"/>
      <c r="F31" s="55"/>
      <c r="G31" s="138" t="str">
        <f>IF(COUNT(E31:$E$59)=0,"end",IF(NOT(AND(ISNUMBER(E31),ISNUMBER(F31))),"",IF(F31&lt;0.01,"",ROUND(E31,2)/ROUNDDOWN(F31,2))))</f>
        <v>end</v>
      </c>
      <c r="H31" s="18" t="str">
        <f t="shared" si="5"/>
        <v/>
      </c>
      <c r="I31" s="7"/>
      <c r="J31" s="4"/>
      <c r="K31" s="24" t="str">
        <f>IF(OR(ISNUMBER(E31),ISNUMBER(F31)),IF(D31="Yes",HeatedWallMin,Results!$R$22),"")</f>
        <v/>
      </c>
      <c r="L31" s="24" t="str">
        <f t="shared" si="1"/>
        <v/>
      </c>
      <c r="M31" s="24"/>
      <c r="N31" s="152">
        <f>COUNTIF(H10:H59,"R-value too small")</f>
        <v>0</v>
      </c>
      <c r="O31" s="17" t="str">
        <f>IF(N31=0,"","There are some R-values that are too small on this page")</f>
        <v/>
      </c>
      <c r="P31" s="7"/>
      <c r="Q31" s="7"/>
      <c r="R31" s="8"/>
      <c r="S31" s="7"/>
      <c r="T31" s="24"/>
      <c r="U31" s="24"/>
      <c r="V31" s="4"/>
      <c r="W31" s="4"/>
      <c r="X31" s="26"/>
      <c r="Y31" s="26"/>
      <c r="Z31" s="26"/>
      <c r="AA31" s="26" t="str">
        <f t="shared" si="2"/>
        <v>No</v>
      </c>
      <c r="AB31" s="139" t="str">
        <f t="shared" si="3"/>
        <v/>
      </c>
      <c r="AC31" s="139" t="str">
        <f t="shared" si="4"/>
        <v/>
      </c>
      <c r="AD31" s="4"/>
      <c r="AE31" s="4"/>
      <c r="AF31" s="4"/>
      <c r="AG31" s="4"/>
      <c r="AH31" s="4"/>
      <c r="AI31" s="4"/>
      <c r="AJ31" s="4"/>
    </row>
    <row r="32" spans="1:37" ht="15" customHeight="1" x14ac:dyDescent="0.25">
      <c r="A32" s="4"/>
      <c r="B32" s="21">
        <f t="shared" si="0"/>
        <v>23</v>
      </c>
      <c r="C32" s="57"/>
      <c r="D32" s="64" t="s">
        <v>177</v>
      </c>
      <c r="E32" s="55"/>
      <c r="F32" s="55"/>
      <c r="G32" s="138" t="str">
        <f>IF(COUNT(E32:$E$59)=0,"end",IF(NOT(AND(ISNUMBER(E32),ISNUMBER(F32))),"",IF(F32&lt;0.01,"",ROUND(E32,2)/ROUNDDOWN(F32,2))))</f>
        <v>end</v>
      </c>
      <c r="H32" s="18" t="str">
        <f t="shared" si="5"/>
        <v/>
      </c>
      <c r="I32" s="7"/>
      <c r="J32" s="4"/>
      <c r="K32" s="24" t="str">
        <f>IF(OR(ISNUMBER(E32),ISNUMBER(F32)),IF(D32="Yes",HeatedWallMin,Results!$R$22),"")</f>
        <v/>
      </c>
      <c r="L32" s="24" t="str">
        <f t="shared" si="1"/>
        <v/>
      </c>
      <c r="M32" s="24"/>
      <c r="N32" s="152">
        <f>COUNTIF(H10:H59,"R-value required")</f>
        <v>0</v>
      </c>
      <c r="O32" s="17" t="str">
        <f>IF(N32=0,"","There are some missing R-values on this page")</f>
        <v/>
      </c>
      <c r="P32" s="7"/>
      <c r="Q32" s="7"/>
      <c r="R32" s="8"/>
      <c r="S32" s="7"/>
      <c r="T32" s="24"/>
      <c r="U32" s="24"/>
      <c r="V32" s="4"/>
      <c r="W32" s="4"/>
      <c r="X32" s="26"/>
      <c r="Y32" s="26"/>
      <c r="Z32" s="26"/>
      <c r="AA32" s="26" t="str">
        <f t="shared" si="2"/>
        <v>No</v>
      </c>
      <c r="AB32" s="139" t="str">
        <f t="shared" si="3"/>
        <v/>
      </c>
      <c r="AC32" s="139" t="str">
        <f t="shared" si="4"/>
        <v/>
      </c>
      <c r="AD32" s="4"/>
      <c r="AE32" s="4"/>
      <c r="AF32" s="4"/>
      <c r="AG32" s="4"/>
      <c r="AH32" s="4"/>
      <c r="AI32" s="4"/>
      <c r="AJ32" s="4"/>
    </row>
    <row r="33" spans="1:36" ht="15" customHeight="1" x14ac:dyDescent="0.25">
      <c r="A33" s="4"/>
      <c r="B33" s="21">
        <f t="shared" si="0"/>
        <v>24</v>
      </c>
      <c r="C33" s="57"/>
      <c r="D33" s="64" t="s">
        <v>177</v>
      </c>
      <c r="E33" s="55"/>
      <c r="F33" s="55"/>
      <c r="G33" s="138" t="str">
        <f>IF(COUNT(E33:$E$59)=0,"end",IF(NOT(AND(ISNUMBER(E33),ISNUMBER(F33))),"",IF(F33&lt;0.01,"",ROUND(E33,2)/ROUNDDOWN(F33,2))))</f>
        <v>end</v>
      </c>
      <c r="H33" s="18" t="str">
        <f t="shared" si="5"/>
        <v/>
      </c>
      <c r="I33" s="7"/>
      <c r="J33" s="4"/>
      <c r="K33" s="24" t="str">
        <f>IF(OR(ISNUMBER(E33),ISNUMBER(F33)),IF(D33="Yes",HeatedWallMin,Results!$R$22),"")</f>
        <v/>
      </c>
      <c r="L33" s="24" t="str">
        <f t="shared" si="1"/>
        <v/>
      </c>
      <c r="M33" s="24"/>
      <c r="N33" s="19"/>
      <c r="O33" s="7"/>
      <c r="P33" s="7"/>
      <c r="Q33" s="7"/>
      <c r="R33" s="8"/>
      <c r="S33" s="7"/>
      <c r="T33" s="24"/>
      <c r="U33" s="24"/>
      <c r="V33" s="4"/>
      <c r="W33" s="4"/>
      <c r="X33" s="26"/>
      <c r="Y33" s="26"/>
      <c r="Z33" s="26"/>
      <c r="AA33" s="26" t="str">
        <f t="shared" si="2"/>
        <v>No</v>
      </c>
      <c r="AB33" s="139" t="str">
        <f t="shared" si="3"/>
        <v/>
      </c>
      <c r="AC33" s="139" t="str">
        <f t="shared" si="4"/>
        <v/>
      </c>
      <c r="AD33" s="4"/>
      <c r="AE33" s="4"/>
      <c r="AF33" s="4"/>
      <c r="AG33" s="4"/>
      <c r="AH33" s="4"/>
      <c r="AI33" s="4"/>
      <c r="AJ33" s="4"/>
    </row>
    <row r="34" spans="1:36" ht="15" customHeight="1" x14ac:dyDescent="0.25">
      <c r="A34" s="4"/>
      <c r="B34" s="21">
        <f t="shared" si="0"/>
        <v>25</v>
      </c>
      <c r="C34" s="57"/>
      <c r="D34" s="64" t="s">
        <v>177</v>
      </c>
      <c r="E34" s="55"/>
      <c r="F34" s="55"/>
      <c r="G34" s="138" t="str">
        <f>IF(COUNT(E34:$E$59)=0,"end",IF(NOT(AND(ISNUMBER(E34),ISNUMBER(F34))),"",IF(F34&lt;0.01,"",ROUND(E34,2)/ROUNDDOWN(F34,2))))</f>
        <v>end</v>
      </c>
      <c r="H34" s="18" t="str">
        <f t="shared" si="5"/>
        <v/>
      </c>
      <c r="I34" s="7"/>
      <c r="J34" s="4"/>
      <c r="K34" s="24" t="str">
        <f>IF(OR(ISNUMBER(E34),ISNUMBER(F34)),IF(D34="Yes",HeatedWallMin,Results!$R$22),"")</f>
        <v/>
      </c>
      <c r="L34" s="24" t="str">
        <f t="shared" si="1"/>
        <v/>
      </c>
      <c r="M34" s="24"/>
      <c r="N34" s="19"/>
      <c r="O34" s="7"/>
      <c r="P34" s="7"/>
      <c r="Q34" s="7"/>
      <c r="R34" s="8"/>
      <c r="S34" s="7"/>
      <c r="T34" s="24"/>
      <c r="U34" s="24"/>
      <c r="V34" s="4"/>
      <c r="W34" s="4"/>
      <c r="X34" s="139"/>
      <c r="Y34" s="26"/>
      <c r="Z34" s="26"/>
      <c r="AA34" s="26" t="str">
        <f t="shared" si="2"/>
        <v>No</v>
      </c>
      <c r="AB34" s="139" t="str">
        <f t="shared" si="3"/>
        <v/>
      </c>
      <c r="AC34" s="139" t="str">
        <f t="shared" si="4"/>
        <v/>
      </c>
      <c r="AD34" s="4"/>
      <c r="AE34" s="4"/>
      <c r="AF34" s="4"/>
      <c r="AG34" s="4"/>
      <c r="AH34" s="4"/>
      <c r="AI34" s="4"/>
      <c r="AJ34" s="4"/>
    </row>
    <row r="35" spans="1:36" ht="15" customHeight="1" x14ac:dyDescent="0.25">
      <c r="A35" s="4"/>
      <c r="B35" s="21">
        <f t="shared" si="0"/>
        <v>26</v>
      </c>
      <c r="C35" s="57"/>
      <c r="D35" s="64" t="s">
        <v>177</v>
      </c>
      <c r="E35" s="55"/>
      <c r="F35" s="55"/>
      <c r="G35" s="138" t="str">
        <f>IF(COUNT(E35:$E$59)=0,"end",IF(NOT(AND(ISNUMBER(E35),ISNUMBER(F35))),"",IF(F35&lt;0.01,"",ROUND(E35,2)/ROUNDDOWN(F35,2))))</f>
        <v>end</v>
      </c>
      <c r="H35" s="18" t="str">
        <f t="shared" si="5"/>
        <v/>
      </c>
      <c r="I35" s="7"/>
      <c r="J35" s="4"/>
      <c r="K35" s="24" t="str">
        <f>IF(OR(ISNUMBER(E35),ISNUMBER(F35)),IF(D35="Yes",HeatedWallMin,Results!$R$22),"")</f>
        <v/>
      </c>
      <c r="L35" s="24" t="str">
        <f t="shared" si="1"/>
        <v/>
      </c>
      <c r="M35" s="24"/>
      <c r="N35" s="6"/>
      <c r="O35" s="4"/>
      <c r="P35" s="4"/>
      <c r="Q35" s="4"/>
      <c r="R35" s="5"/>
      <c r="S35" s="4"/>
      <c r="T35" s="24"/>
      <c r="U35" s="24"/>
      <c r="V35" s="4"/>
      <c r="W35" s="4"/>
      <c r="X35" s="139"/>
      <c r="Y35" s="26"/>
      <c r="Z35" s="26"/>
      <c r="AA35" s="26" t="str">
        <f t="shared" si="2"/>
        <v>No</v>
      </c>
      <c r="AB35" s="139" t="str">
        <f t="shared" si="3"/>
        <v/>
      </c>
      <c r="AC35" s="139" t="str">
        <f t="shared" si="4"/>
        <v/>
      </c>
      <c r="AD35" s="4"/>
      <c r="AE35" s="4"/>
      <c r="AF35" s="4"/>
      <c r="AG35" s="4"/>
      <c r="AH35" s="4"/>
      <c r="AI35" s="4"/>
      <c r="AJ35" s="4"/>
    </row>
    <row r="36" spans="1:36" ht="15" customHeight="1" x14ac:dyDescent="0.25">
      <c r="A36" s="4"/>
      <c r="B36" s="21">
        <f t="shared" si="0"/>
        <v>27</v>
      </c>
      <c r="C36" s="57"/>
      <c r="D36" s="64" t="s">
        <v>177</v>
      </c>
      <c r="E36" s="55"/>
      <c r="F36" s="55"/>
      <c r="G36" s="138" t="str">
        <f>IF(COUNT(E36:$E$59)=0,"end",IF(NOT(AND(ISNUMBER(E36),ISNUMBER(F36))),"",IF(F36&lt;0.01,"",ROUND(E36,2)/ROUNDDOWN(F36,2))))</f>
        <v>end</v>
      </c>
      <c r="H36" s="18" t="str">
        <f t="shared" si="5"/>
        <v/>
      </c>
      <c r="I36" s="7"/>
      <c r="J36" s="4"/>
      <c r="K36" s="24" t="str">
        <f>IF(OR(ISNUMBER(E36),ISNUMBER(F36)),IF(D36="Yes",HeatedWallMin,Results!$R$22),"")</f>
        <v/>
      </c>
      <c r="L36" s="24" t="str">
        <f t="shared" si="1"/>
        <v/>
      </c>
      <c r="M36" s="24"/>
      <c r="N36" s="6"/>
      <c r="O36" s="4"/>
      <c r="P36" s="4"/>
      <c r="Q36" s="4"/>
      <c r="R36" s="5"/>
      <c r="S36" s="4"/>
      <c r="T36" s="24"/>
      <c r="U36" s="24"/>
      <c r="V36" s="4"/>
      <c r="W36" s="4"/>
      <c r="X36" s="139"/>
      <c r="Y36" s="26"/>
      <c r="Z36" s="26"/>
      <c r="AA36" s="26" t="str">
        <f t="shared" si="2"/>
        <v>No</v>
      </c>
      <c r="AB36" s="139" t="str">
        <f t="shared" si="3"/>
        <v/>
      </c>
      <c r="AC36" s="139" t="str">
        <f t="shared" si="4"/>
        <v/>
      </c>
      <c r="AD36" s="4"/>
      <c r="AE36" s="4"/>
      <c r="AF36" s="4"/>
      <c r="AG36" s="4"/>
      <c r="AH36" s="4"/>
      <c r="AI36" s="4"/>
      <c r="AJ36" s="4"/>
    </row>
    <row r="37" spans="1:36" ht="15" customHeight="1" x14ac:dyDescent="0.25">
      <c r="A37" s="4"/>
      <c r="B37" s="21">
        <f t="shared" si="0"/>
        <v>28</v>
      </c>
      <c r="C37" s="57"/>
      <c r="D37" s="64" t="s">
        <v>177</v>
      </c>
      <c r="E37" s="55"/>
      <c r="F37" s="55"/>
      <c r="G37" s="138" t="str">
        <f>IF(COUNT(E37:$E$59)=0,"end",IF(NOT(AND(ISNUMBER(E37),ISNUMBER(F37))),"",IF(F37&lt;0.01,"",ROUND(E37,2)/ROUNDDOWN(F37,2))))</f>
        <v>end</v>
      </c>
      <c r="H37" s="18" t="str">
        <f t="shared" si="5"/>
        <v/>
      </c>
      <c r="I37" s="7"/>
      <c r="J37" s="4"/>
      <c r="K37" s="24" t="str">
        <f>IF(OR(ISNUMBER(E37),ISNUMBER(F37)),IF(D37="Yes",HeatedWallMin,Results!$R$22),"")</f>
        <v/>
      </c>
      <c r="L37" s="24" t="str">
        <f t="shared" si="1"/>
        <v/>
      </c>
      <c r="M37" s="24"/>
      <c r="N37" s="6"/>
      <c r="O37" s="4"/>
      <c r="P37" s="4"/>
      <c r="Q37" s="4"/>
      <c r="R37" s="5"/>
      <c r="S37" s="4"/>
      <c r="T37" s="24"/>
      <c r="U37" s="24"/>
      <c r="V37" s="4"/>
      <c r="W37" s="4"/>
      <c r="X37" s="139"/>
      <c r="Y37" s="26"/>
      <c r="Z37" s="26"/>
      <c r="AA37" s="26" t="str">
        <f t="shared" si="2"/>
        <v>No</v>
      </c>
      <c r="AB37" s="139" t="str">
        <f t="shared" si="3"/>
        <v/>
      </c>
      <c r="AC37" s="139" t="str">
        <f t="shared" si="4"/>
        <v/>
      </c>
      <c r="AD37" s="4"/>
      <c r="AE37" s="4"/>
      <c r="AF37" s="4"/>
      <c r="AG37" s="4"/>
      <c r="AH37" s="4"/>
      <c r="AI37" s="4"/>
      <c r="AJ37" s="4"/>
    </row>
    <row r="38" spans="1:36" ht="15" customHeight="1" x14ac:dyDescent="0.25">
      <c r="A38" s="4"/>
      <c r="B38" s="21">
        <f t="shared" si="0"/>
        <v>29</v>
      </c>
      <c r="C38" s="57"/>
      <c r="D38" s="64" t="s">
        <v>177</v>
      </c>
      <c r="E38" s="55"/>
      <c r="F38" s="55"/>
      <c r="G38" s="138" t="str">
        <f>IF(COUNT(E38:$E$59)=0,"end",IF(NOT(AND(ISNUMBER(E38),ISNUMBER(F38))),"",IF(F38&lt;0.01,"",ROUND(E38,2)/ROUNDDOWN(F38,2))))</f>
        <v>end</v>
      </c>
      <c r="H38" s="18" t="str">
        <f t="shared" si="5"/>
        <v/>
      </c>
      <c r="I38" s="7"/>
      <c r="J38" s="4"/>
      <c r="K38" s="24" t="str">
        <f>IF(OR(ISNUMBER(E38),ISNUMBER(F38)),IF(D38="Yes",HeatedWallMin,Results!$R$22),"")</f>
        <v/>
      </c>
      <c r="L38" s="24" t="str">
        <f t="shared" si="1"/>
        <v/>
      </c>
      <c r="M38" s="24"/>
      <c r="N38" s="6"/>
      <c r="O38" s="4"/>
      <c r="P38" s="4"/>
      <c r="Q38" s="4"/>
      <c r="R38" s="5"/>
      <c r="S38" s="4"/>
      <c r="T38" s="24"/>
      <c r="U38" s="24"/>
      <c r="V38" s="4"/>
      <c r="W38" s="4"/>
      <c r="X38" s="139"/>
      <c r="Y38" s="26"/>
      <c r="Z38" s="26"/>
      <c r="AA38" s="26" t="str">
        <f t="shared" si="2"/>
        <v>No</v>
      </c>
      <c r="AB38" s="139" t="str">
        <f t="shared" si="3"/>
        <v/>
      </c>
      <c r="AC38" s="139" t="str">
        <f t="shared" si="4"/>
        <v/>
      </c>
      <c r="AD38" s="4"/>
      <c r="AE38" s="4"/>
      <c r="AF38" s="4"/>
      <c r="AG38" s="4"/>
      <c r="AH38" s="4"/>
      <c r="AI38" s="4"/>
      <c r="AJ38" s="4"/>
    </row>
    <row r="39" spans="1:36" ht="15" customHeight="1" x14ac:dyDescent="0.25">
      <c r="A39" s="4"/>
      <c r="B39" s="21">
        <f t="shared" si="0"/>
        <v>30</v>
      </c>
      <c r="C39" s="57"/>
      <c r="D39" s="64" t="s">
        <v>177</v>
      </c>
      <c r="E39" s="55"/>
      <c r="F39" s="55"/>
      <c r="G39" s="138" t="str">
        <f>IF(COUNT(E39:$E$59)=0,"end",IF(NOT(AND(ISNUMBER(E39),ISNUMBER(F39))),"",IF(F39&lt;0.01,"",ROUND(E39,2)/ROUNDDOWN(F39,2))))</f>
        <v>end</v>
      </c>
      <c r="H39" s="18" t="str">
        <f t="shared" si="5"/>
        <v/>
      </c>
      <c r="I39" s="7"/>
      <c r="J39" s="4"/>
      <c r="K39" s="24" t="str">
        <f>IF(OR(ISNUMBER(E39),ISNUMBER(F39)),IF(D39="Yes",HeatedWallMin,Results!$R$22),"")</f>
        <v/>
      </c>
      <c r="L39" s="24" t="str">
        <f t="shared" si="1"/>
        <v/>
      </c>
      <c r="M39" s="24"/>
      <c r="N39" s="6"/>
      <c r="O39" s="4"/>
      <c r="P39" s="4"/>
      <c r="Q39" s="4"/>
      <c r="R39" s="5"/>
      <c r="S39" s="4"/>
      <c r="T39" s="24"/>
      <c r="U39" s="24"/>
      <c r="V39" s="4"/>
      <c r="W39" s="4"/>
      <c r="X39" s="139"/>
      <c r="Y39" s="26"/>
      <c r="Z39" s="26"/>
      <c r="AA39" s="26" t="str">
        <f t="shared" si="2"/>
        <v>No</v>
      </c>
      <c r="AB39" s="139" t="str">
        <f t="shared" si="3"/>
        <v/>
      </c>
      <c r="AC39" s="139" t="str">
        <f t="shared" si="4"/>
        <v/>
      </c>
      <c r="AD39" s="4"/>
      <c r="AE39" s="4"/>
      <c r="AF39" s="4"/>
      <c r="AG39" s="4"/>
      <c r="AH39" s="4"/>
      <c r="AI39" s="4"/>
      <c r="AJ39" s="4"/>
    </row>
    <row r="40" spans="1:36" ht="15" customHeight="1" x14ac:dyDescent="0.25">
      <c r="A40" s="4"/>
      <c r="B40" s="21">
        <f t="shared" si="0"/>
        <v>31</v>
      </c>
      <c r="C40" s="57"/>
      <c r="D40" s="64" t="s">
        <v>177</v>
      </c>
      <c r="E40" s="55"/>
      <c r="F40" s="55"/>
      <c r="G40" s="138" t="str">
        <f>IF(COUNT(E40:$E$59)=0,"end",IF(NOT(AND(ISNUMBER(E40),ISNUMBER(F40))),"",IF(F40&lt;0.01,"",ROUND(E40,2)/ROUNDDOWN(F40,2))))</f>
        <v>end</v>
      </c>
      <c r="H40" s="18" t="str">
        <f t="shared" si="5"/>
        <v/>
      </c>
      <c r="I40" s="7"/>
      <c r="J40" s="4"/>
      <c r="K40" s="24" t="str">
        <f>IF(OR(ISNUMBER(E40),ISNUMBER(F40)),IF(D40="Yes",HeatedWallMin,Results!$R$22),"")</f>
        <v/>
      </c>
      <c r="L40" s="24" t="str">
        <f t="shared" si="1"/>
        <v/>
      </c>
      <c r="M40" s="24"/>
      <c r="N40" s="6"/>
      <c r="O40" s="4"/>
      <c r="P40" s="4"/>
      <c r="Q40" s="4"/>
      <c r="R40" s="5"/>
      <c r="S40" s="4"/>
      <c r="T40" s="24"/>
      <c r="U40" s="24"/>
      <c r="V40" s="4"/>
      <c r="W40" s="4"/>
      <c r="X40" s="23"/>
      <c r="Y40" s="24"/>
      <c r="Z40" s="4"/>
      <c r="AA40" s="26" t="str">
        <f t="shared" si="2"/>
        <v>No</v>
      </c>
      <c r="AB40" s="139" t="str">
        <f t="shared" si="3"/>
        <v/>
      </c>
      <c r="AC40" s="139" t="str">
        <f t="shared" si="4"/>
        <v/>
      </c>
      <c r="AD40" s="4"/>
      <c r="AE40" s="4"/>
      <c r="AF40" s="4"/>
      <c r="AG40" s="4"/>
      <c r="AH40" s="4"/>
      <c r="AI40" s="4"/>
      <c r="AJ40" s="4"/>
    </row>
    <row r="41" spans="1:36" ht="15" customHeight="1" x14ac:dyDescent="0.25">
      <c r="A41" s="4"/>
      <c r="B41" s="21">
        <f t="shared" si="0"/>
        <v>32</v>
      </c>
      <c r="C41" s="57"/>
      <c r="D41" s="64" t="s">
        <v>177</v>
      </c>
      <c r="E41" s="55"/>
      <c r="F41" s="55"/>
      <c r="G41" s="138" t="str">
        <f>IF(COUNT(E41:$E$59)=0,"end",IF(NOT(AND(ISNUMBER(E41),ISNUMBER(F41))),"",IF(F41&lt;0.01,"",ROUND(E41,2)/ROUNDDOWN(F41,2))))</f>
        <v>end</v>
      </c>
      <c r="H41" s="18" t="str">
        <f t="shared" si="5"/>
        <v/>
      </c>
      <c r="I41" s="7"/>
      <c r="J41" s="4"/>
      <c r="K41" s="24" t="str">
        <f>IF(OR(ISNUMBER(E41),ISNUMBER(F41)),IF(D41="Yes",HeatedWallMin,Results!$R$22),"")</f>
        <v/>
      </c>
      <c r="L41" s="24" t="str">
        <f t="shared" si="1"/>
        <v/>
      </c>
      <c r="M41" s="24"/>
      <c r="N41" s="6"/>
      <c r="O41" s="4"/>
      <c r="P41" s="4"/>
      <c r="Q41" s="4"/>
      <c r="R41" s="5"/>
      <c r="S41" s="4"/>
      <c r="T41" s="24"/>
      <c r="U41" s="24"/>
      <c r="V41" s="4"/>
      <c r="W41" s="4"/>
      <c r="X41" s="23"/>
      <c r="Y41" s="24"/>
      <c r="Z41" s="4"/>
      <c r="AA41" s="26" t="str">
        <f t="shared" si="2"/>
        <v>No</v>
      </c>
      <c r="AB41" s="139" t="str">
        <f t="shared" si="3"/>
        <v/>
      </c>
      <c r="AC41" s="139" t="str">
        <f t="shared" si="4"/>
        <v/>
      </c>
      <c r="AD41" s="4"/>
      <c r="AE41" s="4"/>
      <c r="AF41" s="4"/>
      <c r="AG41" s="4"/>
      <c r="AH41" s="4"/>
      <c r="AI41" s="4"/>
      <c r="AJ41" s="4"/>
    </row>
    <row r="42" spans="1:36" ht="15" customHeight="1" x14ac:dyDescent="0.25">
      <c r="A42" s="4"/>
      <c r="B42" s="21">
        <f t="shared" si="0"/>
        <v>33</v>
      </c>
      <c r="C42" s="57"/>
      <c r="D42" s="64" t="s">
        <v>177</v>
      </c>
      <c r="E42" s="55"/>
      <c r="F42" s="55"/>
      <c r="G42" s="138" t="str">
        <f>IF(COUNT(E42:$E$59)=0,"end",IF(NOT(AND(ISNUMBER(E42),ISNUMBER(F42))),"",IF(F42&lt;0.01,"",ROUND(E42,2)/ROUNDDOWN(F42,2))))</f>
        <v>end</v>
      </c>
      <c r="H42" s="18" t="str">
        <f t="shared" si="5"/>
        <v/>
      </c>
      <c r="I42" s="7"/>
      <c r="J42" s="4"/>
      <c r="K42" s="24" t="str">
        <f>IF(OR(ISNUMBER(E42),ISNUMBER(F42)),IF(D42="Yes",HeatedWallMin,Results!$R$22),"")</f>
        <v/>
      </c>
      <c r="L42" s="24" t="str">
        <f t="shared" si="1"/>
        <v/>
      </c>
      <c r="M42" s="4"/>
      <c r="N42" s="6"/>
      <c r="O42" s="4"/>
      <c r="P42" s="4"/>
      <c r="Q42" s="4"/>
      <c r="R42" s="5"/>
      <c r="S42" s="4"/>
      <c r="T42" s="24"/>
      <c r="U42" s="24"/>
      <c r="V42" s="4"/>
      <c r="W42" s="4"/>
      <c r="X42" s="23"/>
      <c r="Y42" s="24"/>
      <c r="Z42" s="4"/>
      <c r="AA42" s="26" t="str">
        <f t="shared" si="2"/>
        <v>No</v>
      </c>
      <c r="AB42" s="139" t="str">
        <f t="shared" si="3"/>
        <v/>
      </c>
      <c r="AC42" s="139" t="str">
        <f t="shared" si="4"/>
        <v/>
      </c>
      <c r="AD42" s="4"/>
      <c r="AE42" s="4"/>
      <c r="AF42" s="4"/>
      <c r="AG42" s="4"/>
      <c r="AH42" s="4"/>
      <c r="AI42" s="4"/>
      <c r="AJ42" s="4"/>
    </row>
    <row r="43" spans="1:36" ht="15" customHeight="1" x14ac:dyDescent="0.25">
      <c r="A43" s="4"/>
      <c r="B43" s="21">
        <f t="shared" si="0"/>
        <v>34</v>
      </c>
      <c r="C43" s="57"/>
      <c r="D43" s="64" t="s">
        <v>177</v>
      </c>
      <c r="E43" s="55"/>
      <c r="F43" s="55"/>
      <c r="G43" s="138" t="str">
        <f>IF(COUNT(E43:$E$59)=0,"end",IF(NOT(AND(ISNUMBER(E43),ISNUMBER(F43))),"",IF(F43&lt;0.01,"",ROUND(E43,2)/ROUNDDOWN(F43,2))))</f>
        <v>end</v>
      </c>
      <c r="H43" s="18" t="str">
        <f t="shared" si="5"/>
        <v/>
      </c>
      <c r="I43" s="7"/>
      <c r="J43" s="4"/>
      <c r="K43" s="24" t="str">
        <f>IF(OR(ISNUMBER(E43),ISNUMBER(F43)),IF(D43="Yes",HeatedWallMin,Results!$R$22),"")</f>
        <v/>
      </c>
      <c r="L43" s="24" t="str">
        <f t="shared" si="1"/>
        <v/>
      </c>
      <c r="M43" s="4"/>
      <c r="N43" s="6"/>
      <c r="O43" s="4"/>
      <c r="P43" s="4"/>
      <c r="Q43" s="4"/>
      <c r="R43" s="5"/>
      <c r="S43" s="4"/>
      <c r="T43" s="24"/>
      <c r="U43" s="24"/>
      <c r="V43" s="4"/>
      <c r="W43" s="4"/>
      <c r="X43" s="23"/>
      <c r="Y43" s="24"/>
      <c r="Z43" s="4"/>
      <c r="AA43" s="26" t="str">
        <f t="shared" si="2"/>
        <v>No</v>
      </c>
      <c r="AB43" s="139" t="str">
        <f t="shared" si="3"/>
        <v/>
      </c>
      <c r="AC43" s="139" t="str">
        <f t="shared" si="4"/>
        <v/>
      </c>
      <c r="AD43" s="4"/>
      <c r="AE43" s="4"/>
      <c r="AF43" s="4"/>
      <c r="AG43" s="4"/>
      <c r="AH43" s="4"/>
      <c r="AI43" s="4"/>
      <c r="AJ43" s="4"/>
    </row>
    <row r="44" spans="1:36" ht="15" customHeight="1" x14ac:dyDescent="0.25">
      <c r="A44" s="4"/>
      <c r="B44" s="21">
        <f t="shared" si="0"/>
        <v>35</v>
      </c>
      <c r="C44" s="57"/>
      <c r="D44" s="64" t="s">
        <v>177</v>
      </c>
      <c r="E44" s="55"/>
      <c r="F44" s="55"/>
      <c r="G44" s="138" t="str">
        <f>IF(COUNT(E44:$E$59)=0,"end",IF(NOT(AND(ISNUMBER(E44),ISNUMBER(F44))),"",IF(F44&lt;0.01,"",ROUND(E44,2)/ROUNDDOWN(F44,2))))</f>
        <v>end</v>
      </c>
      <c r="H44" s="18" t="str">
        <f t="shared" si="5"/>
        <v/>
      </c>
      <c r="I44" s="7"/>
      <c r="J44" s="4"/>
      <c r="K44" s="24" t="str">
        <f>IF(OR(ISNUMBER(E44),ISNUMBER(F44)),IF(D44="Yes",HeatedWallMin,Results!$R$22),"")</f>
        <v/>
      </c>
      <c r="L44" s="24" t="str">
        <f t="shared" si="1"/>
        <v/>
      </c>
      <c r="M44" s="4"/>
      <c r="N44" s="6"/>
      <c r="O44" s="4"/>
      <c r="P44" s="4"/>
      <c r="Q44" s="4"/>
      <c r="R44" s="5"/>
      <c r="S44" s="4"/>
      <c r="T44" s="24"/>
      <c r="U44" s="24"/>
      <c r="V44" s="4"/>
      <c r="W44" s="4"/>
      <c r="X44" s="23"/>
      <c r="Y44" s="24"/>
      <c r="Z44" s="4"/>
      <c r="AA44" s="26" t="str">
        <f t="shared" si="2"/>
        <v>No</v>
      </c>
      <c r="AB44" s="139" t="str">
        <f t="shared" si="3"/>
        <v/>
      </c>
      <c r="AC44" s="139" t="str">
        <f t="shared" si="4"/>
        <v/>
      </c>
      <c r="AD44" s="4"/>
      <c r="AE44" s="4"/>
      <c r="AF44" s="4"/>
      <c r="AG44" s="4"/>
      <c r="AH44" s="4"/>
      <c r="AI44" s="4"/>
      <c r="AJ44" s="4"/>
    </row>
    <row r="45" spans="1:36" ht="15" customHeight="1" x14ac:dyDescent="0.25">
      <c r="A45" s="4"/>
      <c r="B45" s="21">
        <f t="shared" si="0"/>
        <v>36</v>
      </c>
      <c r="C45" s="57"/>
      <c r="D45" s="64" t="s">
        <v>177</v>
      </c>
      <c r="E45" s="55"/>
      <c r="F45" s="55"/>
      <c r="G45" s="138" t="str">
        <f>IF(COUNT(E45:$E$59)=0,"end",IF(NOT(AND(ISNUMBER(E45),ISNUMBER(F45))),"",IF(F45&lt;0.01,"",ROUND(E45,2)/ROUNDDOWN(F45,2))))</f>
        <v>end</v>
      </c>
      <c r="H45" s="18" t="str">
        <f t="shared" si="5"/>
        <v/>
      </c>
      <c r="I45" s="7"/>
      <c r="J45" s="4"/>
      <c r="K45" s="24" t="str">
        <f>IF(OR(ISNUMBER(E45),ISNUMBER(F45)),IF(D45="Yes",HeatedWallMin,Results!$R$22),"")</f>
        <v/>
      </c>
      <c r="L45" s="24" t="str">
        <f t="shared" si="1"/>
        <v/>
      </c>
      <c r="M45" s="4"/>
      <c r="N45" s="6"/>
      <c r="O45" s="4"/>
      <c r="P45" s="4"/>
      <c r="Q45" s="4"/>
      <c r="R45" s="5"/>
      <c r="S45" s="4"/>
      <c r="T45" s="24"/>
      <c r="U45" s="24"/>
      <c r="V45" s="4"/>
      <c r="W45" s="4"/>
      <c r="X45" s="23"/>
      <c r="Y45" s="24"/>
      <c r="Z45" s="4"/>
      <c r="AA45" s="26" t="str">
        <f t="shared" si="2"/>
        <v>No</v>
      </c>
      <c r="AB45" s="139" t="str">
        <f t="shared" si="3"/>
        <v/>
      </c>
      <c r="AC45" s="139" t="str">
        <f t="shared" si="4"/>
        <v/>
      </c>
      <c r="AD45" s="4"/>
      <c r="AE45" s="4"/>
      <c r="AF45" s="4"/>
      <c r="AG45" s="4"/>
      <c r="AH45" s="4"/>
      <c r="AI45" s="4"/>
      <c r="AJ45" s="4"/>
    </row>
    <row r="46" spans="1:36" ht="15" customHeight="1" x14ac:dyDescent="0.25">
      <c r="A46" s="4"/>
      <c r="B46" s="21">
        <f t="shared" si="0"/>
        <v>37</v>
      </c>
      <c r="C46" s="57"/>
      <c r="D46" s="64" t="s">
        <v>177</v>
      </c>
      <c r="E46" s="55"/>
      <c r="F46" s="55"/>
      <c r="G46" s="138" t="str">
        <f>IF(COUNT(E46:$E$59)=0,"end",IF(NOT(AND(ISNUMBER(E46),ISNUMBER(F46))),"",IF(F46&lt;0.01,"",ROUND(E46,2)/ROUNDDOWN(F46,2))))</f>
        <v>end</v>
      </c>
      <c r="H46" s="18" t="str">
        <f t="shared" si="5"/>
        <v/>
      </c>
      <c r="I46" s="7"/>
      <c r="J46" s="4"/>
      <c r="K46" s="24" t="str">
        <f>IF(OR(ISNUMBER(E46),ISNUMBER(F46)),IF(D46="Yes",HeatedWallMin,Results!$R$22),"")</f>
        <v/>
      </c>
      <c r="L46" s="24" t="str">
        <f t="shared" si="1"/>
        <v/>
      </c>
      <c r="M46" s="4"/>
      <c r="N46" s="6"/>
      <c r="O46" s="4"/>
      <c r="P46" s="4"/>
      <c r="Q46" s="4"/>
      <c r="R46" s="5"/>
      <c r="S46" s="4"/>
      <c r="T46" s="24"/>
      <c r="U46" s="24"/>
      <c r="V46" s="4"/>
      <c r="W46" s="4"/>
      <c r="X46" s="23"/>
      <c r="Y46" s="24"/>
      <c r="Z46" s="4"/>
      <c r="AA46" s="26" t="str">
        <f t="shared" si="2"/>
        <v>No</v>
      </c>
      <c r="AB46" s="139" t="str">
        <f t="shared" si="3"/>
        <v/>
      </c>
      <c r="AC46" s="139" t="str">
        <f t="shared" si="4"/>
        <v/>
      </c>
      <c r="AD46" s="4"/>
      <c r="AE46" s="4"/>
      <c r="AF46" s="4"/>
      <c r="AG46" s="4"/>
      <c r="AH46" s="4"/>
      <c r="AI46" s="4"/>
      <c r="AJ46" s="4"/>
    </row>
    <row r="47" spans="1:36" ht="15" customHeight="1" x14ac:dyDescent="0.25">
      <c r="A47" s="4"/>
      <c r="B47" s="21">
        <f t="shared" si="0"/>
        <v>38</v>
      </c>
      <c r="C47" s="57"/>
      <c r="D47" s="64" t="s">
        <v>177</v>
      </c>
      <c r="E47" s="55"/>
      <c r="F47" s="55"/>
      <c r="G47" s="138" t="str">
        <f>IF(COUNT(E47:$E$59)=0,"end",IF(NOT(AND(ISNUMBER(E47),ISNUMBER(F47))),"",IF(F47&lt;0.01,"",ROUND(E47,2)/ROUNDDOWN(F47,2))))</f>
        <v>end</v>
      </c>
      <c r="H47" s="18" t="str">
        <f t="shared" si="5"/>
        <v/>
      </c>
      <c r="I47" s="7"/>
      <c r="J47" s="4"/>
      <c r="K47" s="24" t="str">
        <f>IF(OR(ISNUMBER(E47),ISNUMBER(F47)),IF(D47="Yes",HeatedWallMin,Results!$R$22),"")</f>
        <v/>
      </c>
      <c r="L47" s="24" t="str">
        <f t="shared" si="1"/>
        <v/>
      </c>
      <c r="M47" s="4"/>
      <c r="N47" s="6"/>
      <c r="O47" s="4"/>
      <c r="P47" s="4"/>
      <c r="Q47" s="4"/>
      <c r="R47" s="5"/>
      <c r="S47" s="4"/>
      <c r="T47" s="24"/>
      <c r="U47" s="24"/>
      <c r="V47" s="4"/>
      <c r="W47" s="4"/>
      <c r="X47" s="23"/>
      <c r="Y47" s="24"/>
      <c r="Z47" s="4"/>
      <c r="AA47" s="26" t="str">
        <f t="shared" si="2"/>
        <v>No</v>
      </c>
      <c r="AB47" s="139" t="str">
        <f t="shared" si="3"/>
        <v/>
      </c>
      <c r="AC47" s="139" t="str">
        <f t="shared" si="4"/>
        <v/>
      </c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4"/>
      <c r="B48" s="21">
        <f t="shared" si="0"/>
        <v>39</v>
      </c>
      <c r="C48" s="57"/>
      <c r="D48" s="64" t="s">
        <v>177</v>
      </c>
      <c r="E48" s="55"/>
      <c r="F48" s="55"/>
      <c r="G48" s="138" t="str">
        <f>IF(COUNT(E48:$E$59)=0,"end",IF(NOT(AND(ISNUMBER(E48),ISNUMBER(F48))),"",IF(F48&lt;0.01,"",ROUND(E48,2)/ROUNDDOWN(F48,2))))</f>
        <v>end</v>
      </c>
      <c r="H48" s="18" t="str">
        <f t="shared" si="5"/>
        <v/>
      </c>
      <c r="I48" s="7"/>
      <c r="J48" s="4"/>
      <c r="K48" s="24" t="str">
        <f>IF(OR(ISNUMBER(E48),ISNUMBER(F48)),IF(D48="Yes",HeatedWallMin,Results!$R$22),"")</f>
        <v/>
      </c>
      <c r="L48" s="24" t="str">
        <f t="shared" si="1"/>
        <v/>
      </c>
      <c r="M48" s="4"/>
      <c r="N48" s="6"/>
      <c r="O48" s="4"/>
      <c r="P48" s="4"/>
      <c r="Q48" s="4"/>
      <c r="R48" s="5"/>
      <c r="S48" s="4"/>
      <c r="T48" s="24"/>
      <c r="U48" s="24"/>
      <c r="V48" s="4"/>
      <c r="W48" s="4"/>
      <c r="X48" s="23"/>
      <c r="Y48" s="24"/>
      <c r="Z48" s="4"/>
      <c r="AA48" s="26" t="str">
        <f t="shared" si="2"/>
        <v>No</v>
      </c>
      <c r="AB48" s="139" t="str">
        <f t="shared" si="3"/>
        <v/>
      </c>
      <c r="AC48" s="139" t="str">
        <f t="shared" si="4"/>
        <v/>
      </c>
      <c r="AD48" s="4"/>
      <c r="AE48" s="4"/>
      <c r="AF48" s="4"/>
      <c r="AG48" s="4"/>
      <c r="AH48" s="4"/>
      <c r="AI48" s="4"/>
      <c r="AJ48" s="4"/>
    </row>
    <row r="49" spans="1:36" ht="15" customHeight="1" x14ac:dyDescent="0.25">
      <c r="A49" s="4"/>
      <c r="B49" s="21">
        <f t="shared" si="0"/>
        <v>40</v>
      </c>
      <c r="C49" s="57"/>
      <c r="D49" s="64" t="s">
        <v>177</v>
      </c>
      <c r="E49" s="55"/>
      <c r="F49" s="55"/>
      <c r="G49" s="138" t="str">
        <f>IF(COUNT(E49:$E$59)=0,"end",IF(NOT(AND(ISNUMBER(E49),ISNUMBER(F49))),"",IF(F49&lt;0.01,"",ROUND(E49,2)/ROUNDDOWN(F49,2))))</f>
        <v>end</v>
      </c>
      <c r="H49" s="18" t="str">
        <f t="shared" si="5"/>
        <v/>
      </c>
      <c r="I49" s="7"/>
      <c r="J49" s="4"/>
      <c r="K49" s="24" t="str">
        <f>IF(OR(ISNUMBER(E49),ISNUMBER(F49)),IF(D49="Yes",HeatedWallMin,Results!$R$22),"")</f>
        <v/>
      </c>
      <c r="L49" s="24" t="str">
        <f t="shared" si="1"/>
        <v/>
      </c>
      <c r="M49" s="4"/>
      <c r="N49" s="6"/>
      <c r="O49" s="4"/>
      <c r="P49" s="4"/>
      <c r="Q49" s="4"/>
      <c r="R49" s="5"/>
      <c r="S49" s="4"/>
      <c r="T49" s="24"/>
      <c r="U49" s="24"/>
      <c r="V49" s="4"/>
      <c r="W49" s="4"/>
      <c r="X49" s="23"/>
      <c r="Y49" s="24"/>
      <c r="Z49" s="4"/>
      <c r="AA49" s="26" t="str">
        <f t="shared" si="2"/>
        <v>No</v>
      </c>
      <c r="AB49" s="139" t="str">
        <f t="shared" si="3"/>
        <v/>
      </c>
      <c r="AC49" s="139" t="str">
        <f t="shared" si="4"/>
        <v/>
      </c>
      <c r="AD49" s="4"/>
      <c r="AE49" s="4"/>
      <c r="AF49" s="4"/>
      <c r="AG49" s="4"/>
      <c r="AH49" s="4"/>
      <c r="AI49" s="4"/>
      <c r="AJ49" s="4"/>
    </row>
    <row r="50" spans="1:36" ht="15" customHeight="1" x14ac:dyDescent="0.25">
      <c r="A50" s="4"/>
      <c r="B50" s="21">
        <f t="shared" si="0"/>
        <v>41</v>
      </c>
      <c r="C50" s="57"/>
      <c r="D50" s="64" t="s">
        <v>177</v>
      </c>
      <c r="E50" s="55"/>
      <c r="F50" s="55"/>
      <c r="G50" s="138" t="str">
        <f>IF(COUNT(E50:$E$59)=0,"end",IF(NOT(AND(ISNUMBER(E50),ISNUMBER(F50))),"",IF(F50&lt;0.01,"",ROUND(E50,2)/ROUNDDOWN(F50,2))))</f>
        <v>end</v>
      </c>
      <c r="H50" s="18" t="str">
        <f t="shared" si="5"/>
        <v/>
      </c>
      <c r="I50" s="7"/>
      <c r="J50" s="4"/>
      <c r="K50" s="24" t="str">
        <f>IF(OR(ISNUMBER(E50),ISNUMBER(F50)),IF(D50="Yes",HeatedWallMin,Results!$R$22),"")</f>
        <v/>
      </c>
      <c r="L50" s="24" t="str">
        <f t="shared" si="1"/>
        <v/>
      </c>
      <c r="M50" s="4"/>
      <c r="N50" s="6"/>
      <c r="O50" s="4"/>
      <c r="P50" s="4"/>
      <c r="Q50" s="4"/>
      <c r="R50" s="5"/>
      <c r="S50" s="4"/>
      <c r="T50" s="24"/>
      <c r="U50" s="24"/>
      <c r="V50" s="4"/>
      <c r="W50" s="4"/>
      <c r="X50" s="23"/>
      <c r="Y50" s="24"/>
      <c r="Z50" s="4"/>
      <c r="AA50" s="26" t="str">
        <f t="shared" si="2"/>
        <v>No</v>
      </c>
      <c r="AB50" s="139" t="str">
        <f t="shared" si="3"/>
        <v/>
      </c>
      <c r="AC50" s="139" t="str">
        <f t="shared" si="4"/>
        <v/>
      </c>
      <c r="AD50" s="4"/>
      <c r="AE50" s="4"/>
      <c r="AF50" s="4"/>
      <c r="AG50" s="4"/>
      <c r="AH50" s="4"/>
      <c r="AI50" s="4"/>
      <c r="AJ50" s="4"/>
    </row>
    <row r="51" spans="1:36" x14ac:dyDescent="0.25">
      <c r="A51" s="4"/>
      <c r="B51" s="21">
        <f t="shared" si="0"/>
        <v>42</v>
      </c>
      <c r="C51" s="57"/>
      <c r="D51" s="64" t="s">
        <v>177</v>
      </c>
      <c r="E51" s="55"/>
      <c r="F51" s="55"/>
      <c r="G51" s="138" t="str">
        <f>IF(COUNT(E51:$E$59)=0,"end",IF(NOT(AND(ISNUMBER(E51),ISNUMBER(F51))),"",IF(F51&lt;0.01,"",ROUND(E51,2)/ROUNDDOWN(F51,2))))</f>
        <v>end</v>
      </c>
      <c r="H51" s="18" t="str">
        <f t="shared" si="5"/>
        <v/>
      </c>
      <c r="I51" s="7"/>
      <c r="J51" s="4"/>
      <c r="K51" s="24" t="str">
        <f>IF(OR(ISNUMBER(E51),ISNUMBER(F51)),IF(D51="Yes",HeatedWallMin,Results!$R$22),"")</f>
        <v/>
      </c>
      <c r="L51" s="24" t="str">
        <f t="shared" si="1"/>
        <v/>
      </c>
      <c r="M51" s="4"/>
      <c r="N51" s="6"/>
      <c r="O51" s="4"/>
      <c r="P51" s="4"/>
      <c r="Q51" s="4"/>
      <c r="R51" s="5"/>
      <c r="S51" s="4"/>
      <c r="T51" s="24"/>
      <c r="U51" s="24"/>
      <c r="V51" s="4"/>
      <c r="W51" s="4"/>
      <c r="X51" s="23"/>
      <c r="Y51" s="24"/>
      <c r="Z51" s="4"/>
      <c r="AA51" s="26" t="str">
        <f t="shared" si="2"/>
        <v>No</v>
      </c>
      <c r="AB51" s="139" t="str">
        <f t="shared" si="3"/>
        <v/>
      </c>
      <c r="AC51" s="139" t="str">
        <f t="shared" si="4"/>
        <v/>
      </c>
      <c r="AD51" s="4"/>
      <c r="AE51" s="4"/>
      <c r="AF51" s="4"/>
      <c r="AG51" s="4"/>
      <c r="AH51" s="4"/>
      <c r="AI51" s="4"/>
      <c r="AJ51" s="4"/>
    </row>
    <row r="52" spans="1:36" x14ac:dyDescent="0.25">
      <c r="A52" s="4"/>
      <c r="B52" s="21">
        <f t="shared" si="0"/>
        <v>43</v>
      </c>
      <c r="C52" s="57"/>
      <c r="D52" s="64" t="s">
        <v>177</v>
      </c>
      <c r="E52" s="55"/>
      <c r="F52" s="55"/>
      <c r="G52" s="138" t="str">
        <f>IF(COUNT(E52:$E$59)=0,"end",IF(NOT(AND(ISNUMBER(E52),ISNUMBER(F52))),"",IF(F52&lt;0.01,"",ROUND(E52,2)/ROUNDDOWN(F52,2))))</f>
        <v>end</v>
      </c>
      <c r="H52" s="18" t="str">
        <f t="shared" si="5"/>
        <v/>
      </c>
      <c r="I52" s="7"/>
      <c r="J52" s="4"/>
      <c r="K52" s="24" t="str">
        <f>IF(OR(ISNUMBER(E52),ISNUMBER(F52)),IF(D52="Yes",HeatedWallMin,Results!$R$22),"")</f>
        <v/>
      </c>
      <c r="L52" s="24" t="str">
        <f t="shared" si="1"/>
        <v/>
      </c>
      <c r="M52" s="4"/>
      <c r="N52" s="6"/>
      <c r="O52" s="4"/>
      <c r="P52" s="4"/>
      <c r="Q52" s="4"/>
      <c r="R52" s="5"/>
      <c r="S52" s="4"/>
      <c r="T52" s="24"/>
      <c r="U52" s="24"/>
      <c r="V52" s="4"/>
      <c r="W52" s="4"/>
      <c r="X52" s="23"/>
      <c r="Y52" s="24"/>
      <c r="Z52" s="4"/>
      <c r="AA52" s="26" t="str">
        <f t="shared" si="2"/>
        <v>No</v>
      </c>
      <c r="AB52" s="139" t="str">
        <f t="shared" si="3"/>
        <v/>
      </c>
      <c r="AC52" s="139" t="str">
        <f t="shared" si="4"/>
        <v/>
      </c>
      <c r="AD52" s="4"/>
      <c r="AE52" s="4"/>
      <c r="AF52" s="4"/>
      <c r="AG52" s="4"/>
      <c r="AH52" s="4"/>
      <c r="AI52" s="4"/>
      <c r="AJ52" s="4"/>
    </row>
    <row r="53" spans="1:36" x14ac:dyDescent="0.25">
      <c r="A53" s="4"/>
      <c r="B53" s="21">
        <f t="shared" si="0"/>
        <v>44</v>
      </c>
      <c r="C53" s="57"/>
      <c r="D53" s="64" t="s">
        <v>177</v>
      </c>
      <c r="E53" s="55"/>
      <c r="F53" s="55"/>
      <c r="G53" s="138" t="str">
        <f>IF(COUNT(E53:$E$59)=0,"end",IF(NOT(AND(ISNUMBER(E53),ISNUMBER(F53))),"",IF(F53&lt;0.01,"",ROUND(E53,2)/ROUNDDOWN(F53,2))))</f>
        <v>end</v>
      </c>
      <c r="H53" s="18" t="str">
        <f t="shared" si="5"/>
        <v/>
      </c>
      <c r="I53" s="7"/>
      <c r="J53" s="4"/>
      <c r="K53" s="24" t="str">
        <f>IF(OR(ISNUMBER(E53),ISNUMBER(F53)),IF(D53="Yes",HeatedWallMin,Results!$R$22),"")</f>
        <v/>
      </c>
      <c r="L53" s="24" t="str">
        <f t="shared" si="1"/>
        <v/>
      </c>
      <c r="M53" s="4"/>
      <c r="N53" s="6"/>
      <c r="O53" s="4"/>
      <c r="P53" s="4"/>
      <c r="Q53" s="4"/>
      <c r="R53" s="5"/>
      <c r="S53" s="4"/>
      <c r="T53" s="24"/>
      <c r="U53" s="24"/>
      <c r="V53" s="4"/>
      <c r="W53" s="4"/>
      <c r="X53" s="23"/>
      <c r="Y53" s="24"/>
      <c r="Z53" s="4"/>
      <c r="AA53" s="26" t="str">
        <f t="shared" si="2"/>
        <v>No</v>
      </c>
      <c r="AB53" s="139" t="str">
        <f t="shared" si="3"/>
        <v/>
      </c>
      <c r="AC53" s="139" t="str">
        <f t="shared" si="4"/>
        <v/>
      </c>
      <c r="AD53" s="4"/>
      <c r="AE53" s="4"/>
      <c r="AF53" s="4"/>
      <c r="AG53" s="4"/>
      <c r="AH53" s="4"/>
      <c r="AI53" s="4"/>
      <c r="AJ53" s="4"/>
    </row>
    <row r="54" spans="1:36" x14ac:dyDescent="0.25">
      <c r="A54" s="4"/>
      <c r="B54" s="21">
        <f t="shared" si="0"/>
        <v>45</v>
      </c>
      <c r="C54" s="57"/>
      <c r="D54" s="64" t="s">
        <v>177</v>
      </c>
      <c r="E54" s="55"/>
      <c r="F54" s="55"/>
      <c r="G54" s="138" t="str">
        <f>IF(COUNT(E54:$E$59)=0,"end",IF(NOT(AND(ISNUMBER(E54),ISNUMBER(F54))),"",IF(F54&lt;0.01,"",ROUND(E54,2)/ROUNDDOWN(F54,2))))</f>
        <v>end</v>
      </c>
      <c r="H54" s="18" t="str">
        <f t="shared" si="5"/>
        <v/>
      </c>
      <c r="I54" s="7"/>
      <c r="J54" s="4"/>
      <c r="K54" s="24" t="str">
        <f>IF(OR(ISNUMBER(E54),ISNUMBER(F54)),IF(D54="Yes",HeatedWallMin,Results!$R$22),"")</f>
        <v/>
      </c>
      <c r="L54" s="24" t="str">
        <f t="shared" si="1"/>
        <v/>
      </c>
      <c r="M54" s="4"/>
      <c r="N54" s="6"/>
      <c r="O54" s="4"/>
      <c r="P54" s="4"/>
      <c r="Q54" s="4"/>
      <c r="R54" s="5"/>
      <c r="S54" s="4"/>
      <c r="T54" s="24"/>
      <c r="U54" s="24"/>
      <c r="V54" s="4"/>
      <c r="W54" s="4"/>
      <c r="X54" s="23"/>
      <c r="Y54" s="24"/>
      <c r="Z54" s="4"/>
      <c r="AA54" s="26" t="str">
        <f t="shared" si="2"/>
        <v>No</v>
      </c>
      <c r="AB54" s="139" t="str">
        <f t="shared" si="3"/>
        <v/>
      </c>
      <c r="AC54" s="139" t="str">
        <f t="shared" si="4"/>
        <v/>
      </c>
      <c r="AD54" s="4"/>
      <c r="AE54" s="4"/>
      <c r="AF54" s="4"/>
      <c r="AG54" s="4"/>
      <c r="AH54" s="4"/>
      <c r="AI54" s="4"/>
      <c r="AJ54" s="4"/>
    </row>
    <row r="55" spans="1:36" x14ac:dyDescent="0.25">
      <c r="A55" s="4"/>
      <c r="B55" s="21">
        <f t="shared" si="0"/>
        <v>46</v>
      </c>
      <c r="C55" s="57"/>
      <c r="D55" s="64" t="s">
        <v>177</v>
      </c>
      <c r="E55" s="55"/>
      <c r="F55" s="55"/>
      <c r="G55" s="138" t="str">
        <f>IF(COUNT(E55:$E$59)=0,"end",IF(NOT(AND(ISNUMBER(E55),ISNUMBER(F55))),"",IF(F55&lt;0.01,"",ROUND(E55,2)/ROUNDDOWN(F55,2))))</f>
        <v>end</v>
      </c>
      <c r="H55" s="18" t="str">
        <f t="shared" si="5"/>
        <v/>
      </c>
      <c r="I55" s="7"/>
      <c r="J55" s="4"/>
      <c r="K55" s="24" t="str">
        <f>IF(OR(ISNUMBER(E55),ISNUMBER(F55)),IF(D55="Yes",HeatedWallMin,Results!$R$22),"")</f>
        <v/>
      </c>
      <c r="L55" s="24" t="str">
        <f t="shared" si="1"/>
        <v/>
      </c>
      <c r="M55" s="4"/>
      <c r="N55" s="6"/>
      <c r="O55" s="4"/>
      <c r="P55" s="4"/>
      <c r="Q55" s="4"/>
      <c r="R55" s="5"/>
      <c r="S55" s="4"/>
      <c r="T55" s="24"/>
      <c r="U55" s="24"/>
      <c r="V55" s="4"/>
      <c r="W55" s="4"/>
      <c r="X55" s="23"/>
      <c r="Y55" s="24"/>
      <c r="Z55" s="4"/>
      <c r="AA55" s="26" t="str">
        <f t="shared" si="2"/>
        <v>No</v>
      </c>
      <c r="AB55" s="139" t="str">
        <f t="shared" si="3"/>
        <v/>
      </c>
      <c r="AC55" s="139" t="str">
        <f t="shared" si="4"/>
        <v/>
      </c>
      <c r="AD55" s="4"/>
      <c r="AE55" s="4"/>
      <c r="AF55" s="4"/>
      <c r="AG55" s="4"/>
      <c r="AH55" s="4"/>
      <c r="AI55" s="4"/>
      <c r="AJ55" s="4"/>
    </row>
    <row r="56" spans="1:36" x14ac:dyDescent="0.25">
      <c r="A56" s="4"/>
      <c r="B56" s="21">
        <f t="shared" si="0"/>
        <v>47</v>
      </c>
      <c r="C56" s="57"/>
      <c r="D56" s="64" t="s">
        <v>177</v>
      </c>
      <c r="E56" s="55"/>
      <c r="F56" s="55"/>
      <c r="G56" s="138" t="str">
        <f>IF(COUNT(E56:$E$59)=0,"end",IF(NOT(AND(ISNUMBER(E56),ISNUMBER(F56))),"",IF(F56&lt;0.01,"",ROUND(E56,2)/ROUNDDOWN(F56,2))))</f>
        <v>end</v>
      </c>
      <c r="H56" s="18" t="str">
        <f t="shared" si="5"/>
        <v/>
      </c>
      <c r="I56" s="7"/>
      <c r="J56" s="4"/>
      <c r="K56" s="24" t="str">
        <f>IF(OR(ISNUMBER(E56),ISNUMBER(F56)),IF(D56="Yes",HeatedWallMin,Results!$R$22),"")</f>
        <v/>
      </c>
      <c r="L56" s="24" t="str">
        <f t="shared" si="1"/>
        <v/>
      </c>
      <c r="M56" s="4"/>
      <c r="N56" s="6"/>
      <c r="O56" s="4"/>
      <c r="P56" s="4"/>
      <c r="Q56" s="4"/>
      <c r="R56" s="5"/>
      <c r="S56" s="4"/>
      <c r="T56" s="24"/>
      <c r="U56" s="24"/>
      <c r="V56" s="4"/>
      <c r="W56" s="4"/>
      <c r="X56" s="23"/>
      <c r="Y56" s="24"/>
      <c r="Z56" s="4"/>
      <c r="AA56" s="26" t="str">
        <f t="shared" si="2"/>
        <v>No</v>
      </c>
      <c r="AB56" s="139" t="str">
        <f t="shared" si="3"/>
        <v/>
      </c>
      <c r="AC56" s="139" t="str">
        <f t="shared" si="4"/>
        <v/>
      </c>
      <c r="AD56" s="4"/>
      <c r="AE56" s="4"/>
      <c r="AF56" s="4"/>
      <c r="AG56" s="4"/>
      <c r="AH56" s="4"/>
      <c r="AI56" s="4"/>
      <c r="AJ56" s="4"/>
    </row>
    <row r="57" spans="1:36" x14ac:dyDescent="0.25">
      <c r="A57" s="4"/>
      <c r="B57" s="21">
        <f t="shared" si="0"/>
        <v>48</v>
      </c>
      <c r="C57" s="57"/>
      <c r="D57" s="64" t="s">
        <v>177</v>
      </c>
      <c r="E57" s="55"/>
      <c r="F57" s="55"/>
      <c r="G57" s="138" t="str">
        <f>IF(COUNT(E57:$E$59)=0,"end",IF(NOT(AND(ISNUMBER(E57),ISNUMBER(F57))),"",IF(F57&lt;0.01,"",ROUND(E57,2)/ROUNDDOWN(F57,2))))</f>
        <v>end</v>
      </c>
      <c r="H57" s="18" t="str">
        <f t="shared" si="5"/>
        <v/>
      </c>
      <c r="I57" s="7"/>
      <c r="J57" s="4"/>
      <c r="K57" s="24" t="str">
        <f>IF(OR(ISNUMBER(E57),ISNUMBER(F57)),IF(D57="Yes",HeatedWallMin,Results!$R$22),"")</f>
        <v/>
      </c>
      <c r="L57" s="24" t="str">
        <f t="shared" si="1"/>
        <v/>
      </c>
      <c r="M57" s="4"/>
      <c r="N57" s="6"/>
      <c r="O57" s="4"/>
      <c r="P57" s="4"/>
      <c r="Q57" s="4"/>
      <c r="R57" s="5"/>
      <c r="S57" s="4"/>
      <c r="T57" s="24"/>
      <c r="U57" s="24"/>
      <c r="V57" s="4"/>
      <c r="W57" s="4"/>
      <c r="X57" s="23"/>
      <c r="Y57" s="24"/>
      <c r="Z57" s="4"/>
      <c r="AA57" s="26" t="str">
        <f t="shared" si="2"/>
        <v>No</v>
      </c>
      <c r="AB57" s="139" t="str">
        <f t="shared" si="3"/>
        <v/>
      </c>
      <c r="AC57" s="139" t="str">
        <f t="shared" si="4"/>
        <v/>
      </c>
      <c r="AD57" s="4"/>
      <c r="AE57" s="4"/>
      <c r="AF57" s="4"/>
      <c r="AG57" s="4"/>
      <c r="AH57" s="4"/>
      <c r="AI57" s="4"/>
      <c r="AJ57" s="4"/>
    </row>
    <row r="58" spans="1:36" x14ac:dyDescent="0.25">
      <c r="A58" s="4"/>
      <c r="B58" s="21">
        <f t="shared" si="0"/>
        <v>49</v>
      </c>
      <c r="C58" s="57"/>
      <c r="D58" s="64" t="s">
        <v>177</v>
      </c>
      <c r="E58" s="55"/>
      <c r="F58" s="55"/>
      <c r="G58" s="138" t="str">
        <f>IF(COUNT(E58:$E$59)=0,"end",IF(NOT(AND(ISNUMBER(E58),ISNUMBER(F58))),"",IF(F58&lt;0.01,"",ROUND(E58,2)/ROUNDDOWN(F58,2))))</f>
        <v>end</v>
      </c>
      <c r="H58" s="18" t="str">
        <f t="shared" si="5"/>
        <v/>
      </c>
      <c r="I58" s="7"/>
      <c r="J58" s="4"/>
      <c r="K58" s="24" t="str">
        <f>IF(OR(ISNUMBER(E58),ISNUMBER(F58)),IF(D58="Yes",HeatedWallMin,Results!$R$22),"")</f>
        <v/>
      </c>
      <c r="L58" s="24" t="str">
        <f t="shared" si="1"/>
        <v/>
      </c>
      <c r="M58" s="4"/>
      <c r="N58" s="6"/>
      <c r="O58" s="4"/>
      <c r="P58" s="4"/>
      <c r="Q58" s="4"/>
      <c r="R58" s="5"/>
      <c r="S58" s="4"/>
      <c r="T58" s="24"/>
      <c r="U58" s="24"/>
      <c r="V58" s="4"/>
      <c r="W58" s="4"/>
      <c r="X58" s="23"/>
      <c r="Y58" s="24"/>
      <c r="Z58" s="4"/>
      <c r="AA58" s="26" t="str">
        <f t="shared" si="2"/>
        <v>No</v>
      </c>
      <c r="AB58" s="139" t="str">
        <f t="shared" si="3"/>
        <v/>
      </c>
      <c r="AC58" s="139" t="str">
        <f t="shared" si="4"/>
        <v/>
      </c>
      <c r="AD58" s="4"/>
      <c r="AE58" s="4"/>
      <c r="AF58" s="4"/>
      <c r="AG58" s="4"/>
      <c r="AH58" s="4"/>
      <c r="AI58" s="4"/>
      <c r="AJ58" s="4"/>
    </row>
    <row r="59" spans="1:36" x14ac:dyDescent="0.25">
      <c r="A59" s="4"/>
      <c r="B59" s="21">
        <f t="shared" si="0"/>
        <v>50</v>
      </c>
      <c r="C59" s="57"/>
      <c r="D59" s="64" t="s">
        <v>177</v>
      </c>
      <c r="E59" s="55"/>
      <c r="F59" s="56"/>
      <c r="G59" s="140" t="str">
        <f>IF(COUNT(E59:$E$59)=0,"end",IF(NOT(AND(ISNUMBER(E59),ISNUMBER(F59))),"",IF(F59&lt;0.01,"",ROUND(E59,2)/ROUNDDOWN(F59,2))))</f>
        <v>end</v>
      </c>
      <c r="H59" s="18" t="str">
        <f t="shared" si="5"/>
        <v/>
      </c>
      <c r="I59" s="7"/>
      <c r="J59" s="4"/>
      <c r="K59" s="24" t="str">
        <f>IF(OR(ISNUMBER(E59),ISNUMBER(F59)),IF(D59="Yes",HeatedWallMin,Results!$R$22),"")</f>
        <v/>
      </c>
      <c r="L59" s="24" t="str">
        <f t="shared" si="1"/>
        <v/>
      </c>
      <c r="M59" s="4"/>
      <c r="N59" s="6"/>
      <c r="O59" s="4"/>
      <c r="P59" s="4"/>
      <c r="Q59" s="4"/>
      <c r="R59" s="5"/>
      <c r="S59" s="4"/>
      <c r="T59" s="24"/>
      <c r="U59" s="24"/>
      <c r="V59" s="4"/>
      <c r="W59" s="4"/>
      <c r="X59" s="23"/>
      <c r="Y59" s="24"/>
      <c r="Z59" s="4"/>
      <c r="AA59" s="26" t="str">
        <f t="shared" si="2"/>
        <v>No</v>
      </c>
      <c r="AB59" s="139" t="str">
        <f t="shared" si="3"/>
        <v/>
      </c>
      <c r="AC59" s="139" t="str">
        <f t="shared" si="4"/>
        <v/>
      </c>
      <c r="AD59" s="4"/>
      <c r="AE59" s="4"/>
      <c r="AF59" s="4"/>
      <c r="AG59" s="4"/>
      <c r="AH59" s="4"/>
      <c r="AI59" s="4"/>
      <c r="AJ59" s="4"/>
    </row>
    <row r="60" spans="1:36" x14ac:dyDescent="0.25">
      <c r="A60" s="4"/>
      <c r="B60" s="6"/>
      <c r="C60" s="4"/>
      <c r="D60" s="4"/>
      <c r="E60" s="4"/>
      <c r="F60" s="4"/>
      <c r="G60" s="4"/>
      <c r="H60" s="5"/>
      <c r="I60" s="4"/>
      <c r="J60" s="4"/>
      <c r="K60" s="4"/>
      <c r="L60" s="4"/>
      <c r="M60" s="4"/>
      <c r="N60" s="6"/>
      <c r="O60" s="4"/>
      <c r="P60" s="4"/>
      <c r="Q60" s="4"/>
      <c r="R60" s="5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5">
      <c r="A61" s="4"/>
      <c r="B61" s="6"/>
      <c r="C61" s="4"/>
      <c r="D61" s="4"/>
      <c r="E61" s="4"/>
      <c r="F61" s="4"/>
      <c r="G61" s="4"/>
      <c r="H61" s="5"/>
      <c r="I61" s="4"/>
      <c r="J61" s="4"/>
      <c r="K61" s="4"/>
      <c r="L61" s="4"/>
      <c r="M61" s="4"/>
      <c r="N61" s="6"/>
      <c r="O61" s="4"/>
      <c r="P61" s="4"/>
      <c r="Q61" s="4"/>
      <c r="R61" s="5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5">
      <c r="A62" s="4"/>
      <c r="B62" s="6"/>
      <c r="C62" s="4"/>
      <c r="D62" s="4"/>
      <c r="E62" s="4"/>
      <c r="F62" s="4"/>
      <c r="G62" s="4"/>
      <c r="H62" s="5"/>
      <c r="I62" s="4"/>
      <c r="J62" s="4"/>
      <c r="K62" s="4"/>
      <c r="L62" s="4"/>
      <c r="M62" s="4"/>
      <c r="N62" s="6"/>
      <c r="O62" s="4"/>
      <c r="P62" s="4"/>
      <c r="Q62" s="4"/>
      <c r="R62" s="5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5">
      <c r="A63" s="4"/>
      <c r="B63" s="6"/>
      <c r="C63" s="4"/>
      <c r="D63" s="4"/>
      <c r="E63" s="4"/>
      <c r="F63" s="4"/>
      <c r="G63" s="4"/>
      <c r="H63" s="5"/>
      <c r="I63" s="4"/>
      <c r="J63" s="4"/>
      <c r="K63" s="4"/>
      <c r="L63" s="4"/>
      <c r="M63" s="4"/>
      <c r="N63" s="6"/>
      <c r="O63" s="4"/>
      <c r="P63" s="4"/>
      <c r="Q63" s="4"/>
      <c r="R63" s="5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5">
      <c r="A64" s="4"/>
      <c r="B64" s="6"/>
      <c r="C64" s="4"/>
      <c r="D64" s="4"/>
      <c r="E64" s="4"/>
      <c r="F64" s="4"/>
      <c r="G64" s="4"/>
      <c r="H64" s="5"/>
      <c r="I64" s="4"/>
      <c r="J64" s="4"/>
      <c r="K64" s="4"/>
      <c r="L64" s="4"/>
      <c r="M64" s="4"/>
      <c r="N64" s="6"/>
      <c r="O64" s="4"/>
      <c r="P64" s="4"/>
      <c r="Q64" s="4"/>
      <c r="R64" s="5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5">
      <c r="A65" s="4"/>
      <c r="B65" s="6"/>
      <c r="C65" s="4"/>
      <c r="D65" s="4"/>
      <c r="E65" s="4"/>
      <c r="F65" s="4"/>
      <c r="G65" s="4"/>
      <c r="H65" s="5"/>
      <c r="I65" s="4"/>
      <c r="J65" s="4"/>
      <c r="K65" s="4"/>
      <c r="L65" s="4"/>
      <c r="M65" s="4"/>
      <c r="N65" s="6"/>
      <c r="O65" s="4"/>
      <c r="P65" s="4"/>
      <c r="Q65" s="4"/>
      <c r="R65" s="5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5">
      <c r="A66" s="4"/>
      <c r="B66" s="6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6"/>
      <c r="O66" s="4"/>
      <c r="P66" s="4"/>
      <c r="Q66" s="4"/>
      <c r="R66" s="5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5">
      <c r="A67" s="4"/>
      <c r="B67" s="6"/>
      <c r="C67" s="4"/>
      <c r="D67" s="4"/>
      <c r="E67" s="4"/>
      <c r="F67" s="4"/>
      <c r="G67" s="4"/>
      <c r="H67" s="5"/>
      <c r="I67" s="4"/>
      <c r="J67" s="4"/>
      <c r="K67" s="4"/>
      <c r="L67" s="4"/>
      <c r="M67" s="4"/>
      <c r="N67" s="6"/>
      <c r="O67" s="4"/>
      <c r="P67" s="4"/>
      <c r="Q67" s="4"/>
      <c r="R67" s="5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5">
      <c r="A68" s="4"/>
      <c r="B68" s="6"/>
      <c r="C68" s="4"/>
      <c r="D68" s="4"/>
      <c r="E68" s="4"/>
      <c r="F68" s="4"/>
      <c r="G68" s="4"/>
      <c r="H68" s="5"/>
      <c r="I68" s="4"/>
      <c r="J68" s="4"/>
      <c r="K68" s="4"/>
      <c r="L68" s="4"/>
      <c r="M68" s="4"/>
      <c r="N68" s="6"/>
      <c r="O68" s="4"/>
      <c r="P68" s="4"/>
      <c r="Q68" s="4"/>
      <c r="R68" s="5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5">
      <c r="A69" s="4"/>
      <c r="B69" s="6"/>
      <c r="C69" s="4"/>
      <c r="D69" s="4"/>
      <c r="E69" s="4"/>
      <c r="F69" s="4"/>
      <c r="G69" s="4"/>
      <c r="H69" s="5"/>
      <c r="I69" s="4"/>
      <c r="J69" s="4"/>
      <c r="K69" s="4"/>
      <c r="L69" s="4"/>
      <c r="M69" s="4"/>
      <c r="N69" s="6"/>
      <c r="O69" s="4"/>
      <c r="P69" s="4"/>
      <c r="Q69" s="4"/>
      <c r="R69" s="5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5">
      <c r="A70" s="4"/>
      <c r="B70" s="6"/>
      <c r="C70" s="4"/>
      <c r="D70" s="4"/>
      <c r="E70" s="4"/>
      <c r="F70" s="4"/>
      <c r="G70" s="4"/>
      <c r="H70" s="5"/>
      <c r="I70" s="4"/>
      <c r="J70" s="4"/>
      <c r="K70" s="4"/>
      <c r="L70" s="4"/>
      <c r="M70" s="4"/>
      <c r="N70" s="6"/>
      <c r="O70" s="4"/>
      <c r="P70" s="4"/>
      <c r="Q70" s="4"/>
      <c r="R70" s="5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5">
      <c r="A71" s="4"/>
      <c r="B71" s="6"/>
      <c r="C71" s="4"/>
      <c r="D71" s="4"/>
      <c r="E71" s="4"/>
      <c r="F71" s="4"/>
      <c r="G71" s="4"/>
      <c r="H71" s="5"/>
      <c r="I71" s="4"/>
      <c r="J71" s="4"/>
      <c r="K71" s="4"/>
      <c r="L71" s="4"/>
      <c r="M71" s="4"/>
      <c r="N71" s="6"/>
      <c r="O71" s="4"/>
      <c r="P71" s="4"/>
      <c r="Q71" s="4"/>
      <c r="R71" s="5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5">
      <c r="A72" s="4"/>
      <c r="B72" s="6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6"/>
      <c r="O72" s="4"/>
      <c r="P72" s="4"/>
      <c r="Q72" s="4"/>
      <c r="R72" s="5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5">
      <c r="A73" s="4"/>
      <c r="B73" s="6"/>
      <c r="C73" s="4"/>
      <c r="D73" s="4"/>
      <c r="E73" s="4"/>
      <c r="F73" s="4"/>
      <c r="G73" s="4"/>
      <c r="H73" s="5"/>
      <c r="I73" s="4"/>
      <c r="J73" s="4"/>
      <c r="K73" s="4"/>
      <c r="L73" s="4"/>
      <c r="M73" s="4"/>
      <c r="N73" s="6"/>
      <c r="O73" s="4"/>
      <c r="P73" s="4"/>
      <c r="Q73" s="4"/>
      <c r="R73" s="5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5">
      <c r="A74" s="4"/>
      <c r="B74" s="6"/>
      <c r="C74" s="4"/>
      <c r="D74" s="4"/>
      <c r="E74" s="4"/>
      <c r="F74" s="4"/>
      <c r="G74" s="4"/>
      <c r="H74" s="5"/>
      <c r="I74" s="4"/>
      <c r="J74" s="4"/>
      <c r="K74" s="4"/>
      <c r="L74" s="4"/>
      <c r="M74" s="4"/>
      <c r="N74" s="6"/>
      <c r="O74" s="4"/>
      <c r="P74" s="4"/>
      <c r="Q74" s="4"/>
      <c r="R74" s="5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5">
      <c r="A75" s="4"/>
      <c r="B75" s="6"/>
      <c r="C75" s="4"/>
      <c r="D75" s="4"/>
      <c r="E75" s="4"/>
      <c r="F75" s="4"/>
      <c r="G75" s="4"/>
      <c r="H75" s="5"/>
      <c r="I75" s="4"/>
      <c r="J75" s="4"/>
      <c r="K75" s="4"/>
      <c r="L75" s="4"/>
      <c r="M75" s="4"/>
      <c r="N75" s="6"/>
      <c r="O75" s="4"/>
      <c r="P75" s="4"/>
      <c r="Q75" s="4"/>
      <c r="R75" s="5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5">
      <c r="A76" s="4"/>
      <c r="B76" s="6"/>
      <c r="C76" s="4"/>
      <c r="D76" s="4"/>
      <c r="E76" s="4"/>
      <c r="F76" s="4"/>
      <c r="G76" s="4"/>
      <c r="H76" s="5"/>
      <c r="I76" s="4"/>
      <c r="J76" s="4"/>
      <c r="K76" s="4"/>
      <c r="L76" s="4"/>
      <c r="M76" s="4"/>
      <c r="N76" s="6"/>
      <c r="O76" s="4"/>
      <c r="P76" s="4"/>
      <c r="Q76" s="4"/>
      <c r="R76" s="5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5">
      <c r="A77" s="4"/>
      <c r="B77" s="6"/>
      <c r="C77" s="4"/>
      <c r="D77" s="4"/>
      <c r="E77" s="4"/>
      <c r="F77" s="4"/>
      <c r="G77" s="4"/>
      <c r="H77" s="5"/>
      <c r="I77" s="4"/>
      <c r="J77" s="4"/>
      <c r="K77" s="4"/>
      <c r="L77" s="4"/>
      <c r="M77" s="4"/>
      <c r="N77" s="6"/>
      <c r="O77" s="4"/>
      <c r="P77" s="4"/>
      <c r="Q77" s="4"/>
      <c r="R77" s="5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5">
      <c r="A78" s="4"/>
      <c r="B78" s="6"/>
      <c r="C78" s="4"/>
      <c r="D78" s="4"/>
      <c r="E78" s="4"/>
      <c r="F78" s="4"/>
      <c r="G78" s="4"/>
      <c r="H78" s="5"/>
      <c r="I78" s="4"/>
      <c r="J78" s="4"/>
      <c r="K78" s="4"/>
      <c r="L78" s="4"/>
      <c r="M78" s="4"/>
      <c r="N78" s="6"/>
      <c r="O78" s="4"/>
      <c r="P78" s="4"/>
      <c r="Q78" s="4"/>
      <c r="R78" s="5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5">
      <c r="A79" s="4"/>
      <c r="B79" s="6"/>
      <c r="C79" s="4"/>
      <c r="D79" s="4"/>
      <c r="E79" s="4"/>
      <c r="F79" s="4"/>
      <c r="G79" s="4"/>
      <c r="H79" s="5"/>
      <c r="I79" s="4"/>
      <c r="J79" s="4"/>
      <c r="K79" s="4"/>
      <c r="L79" s="4"/>
      <c r="M79" s="4"/>
      <c r="N79" s="6"/>
      <c r="O79" s="4"/>
      <c r="P79" s="4"/>
      <c r="Q79" s="4"/>
      <c r="R79" s="5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5">
      <c r="A80" s="4"/>
      <c r="B80" s="6"/>
      <c r="C80" s="4"/>
      <c r="D80" s="4"/>
      <c r="E80" s="4"/>
      <c r="F80" s="4"/>
      <c r="G80" s="4"/>
      <c r="H80" s="5"/>
      <c r="I80" s="4"/>
      <c r="J80" s="4"/>
      <c r="K80" s="4"/>
      <c r="L80" s="4"/>
      <c r="M80" s="4"/>
      <c r="N80" s="6"/>
      <c r="O80" s="4"/>
      <c r="P80" s="4"/>
      <c r="Q80" s="4"/>
      <c r="R80" s="5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5">
      <c r="A81" s="4"/>
      <c r="B81" s="6"/>
      <c r="C81" s="4"/>
      <c r="D81" s="4"/>
      <c r="E81" s="4"/>
      <c r="F81" s="4"/>
      <c r="G81" s="4"/>
      <c r="H81" s="5"/>
      <c r="I81" s="4"/>
      <c r="J81" s="4"/>
      <c r="K81" s="4"/>
      <c r="L81" s="4"/>
      <c r="M81" s="4"/>
      <c r="N81" s="6"/>
      <c r="O81" s="4"/>
      <c r="P81" s="4"/>
      <c r="Q81" s="4"/>
      <c r="R81" s="5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5">
      <c r="A82" s="4"/>
      <c r="B82" s="6"/>
      <c r="C82" s="4"/>
      <c r="D82" s="4"/>
      <c r="E82" s="4"/>
      <c r="F82" s="4"/>
      <c r="G82" s="4"/>
      <c r="H82" s="5"/>
      <c r="I82" s="4"/>
      <c r="J82" s="4"/>
      <c r="K82" s="4"/>
      <c r="L82" s="4"/>
      <c r="M82" s="4"/>
      <c r="N82" s="6"/>
      <c r="O82" s="4"/>
      <c r="P82" s="4"/>
      <c r="Q82" s="4"/>
      <c r="R82" s="5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5">
      <c r="A83" s="4"/>
      <c r="B83" s="6"/>
      <c r="C83" s="4"/>
      <c r="D83" s="4"/>
      <c r="E83" s="4"/>
      <c r="F83" s="4"/>
      <c r="G83" s="4"/>
      <c r="H83" s="5"/>
      <c r="I83" s="4"/>
      <c r="J83" s="4"/>
      <c r="K83" s="4"/>
      <c r="L83" s="4"/>
      <c r="M83" s="4"/>
      <c r="N83" s="6"/>
      <c r="O83" s="4"/>
      <c r="P83" s="4"/>
      <c r="Q83" s="4"/>
      <c r="R83" s="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5">
      <c r="A84" s="4"/>
      <c r="B84" s="6"/>
      <c r="C84" s="4"/>
      <c r="D84" s="4"/>
      <c r="E84" s="4"/>
      <c r="F84" s="4"/>
      <c r="G84" s="4"/>
      <c r="H84" s="5"/>
      <c r="I84" s="4"/>
      <c r="J84" s="4"/>
      <c r="K84" s="4"/>
      <c r="L84" s="4"/>
      <c r="M84" s="4"/>
      <c r="N84" s="6"/>
      <c r="O84" s="4"/>
      <c r="P84" s="4"/>
      <c r="Q84" s="4"/>
      <c r="R84" s="5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5">
      <c r="A85" s="4"/>
      <c r="B85" s="6"/>
      <c r="C85" s="4"/>
      <c r="D85" s="4"/>
      <c r="E85" s="4"/>
      <c r="F85" s="4"/>
      <c r="G85" s="4"/>
      <c r="H85" s="5"/>
      <c r="I85" s="4"/>
      <c r="J85" s="4"/>
      <c r="K85" s="4"/>
      <c r="L85" s="4"/>
      <c r="M85" s="4"/>
      <c r="N85" s="6"/>
      <c r="O85" s="4"/>
      <c r="P85" s="4"/>
      <c r="Q85" s="4"/>
      <c r="R85" s="5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5">
      <c r="A86" s="4"/>
      <c r="B86" s="6"/>
      <c r="C86" s="4"/>
      <c r="D86" s="4"/>
      <c r="E86" s="4"/>
      <c r="F86" s="4"/>
      <c r="G86" s="4"/>
      <c r="H86" s="5"/>
      <c r="I86" s="4"/>
      <c r="J86" s="4"/>
      <c r="K86" s="4"/>
      <c r="L86" s="4"/>
      <c r="M86" s="4"/>
      <c r="N86" s="6"/>
      <c r="O86" s="4"/>
      <c r="P86" s="4"/>
      <c r="Q86" s="4"/>
      <c r="R86" s="5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5">
      <c r="A87" s="4"/>
      <c r="B87" s="6"/>
      <c r="C87" s="4"/>
      <c r="D87" s="4"/>
      <c r="E87" s="4"/>
      <c r="F87" s="4"/>
      <c r="G87" s="4"/>
      <c r="H87" s="5"/>
      <c r="I87" s="4"/>
      <c r="J87" s="4"/>
      <c r="K87" s="4"/>
      <c r="L87" s="4"/>
      <c r="M87" s="4"/>
      <c r="N87" s="6"/>
      <c r="O87" s="4"/>
      <c r="P87" s="4"/>
      <c r="Q87" s="4"/>
      <c r="R87" s="5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5">
      <c r="A88" s="4"/>
      <c r="B88" s="6"/>
      <c r="C88" s="4"/>
      <c r="D88" s="4"/>
      <c r="E88" s="4"/>
      <c r="F88" s="4"/>
      <c r="G88" s="4"/>
      <c r="H88" s="5"/>
      <c r="I88" s="4"/>
      <c r="J88" s="4"/>
      <c r="K88" s="4"/>
      <c r="L88" s="4"/>
      <c r="M88" s="4"/>
      <c r="N88" s="6"/>
      <c r="O88" s="4"/>
      <c r="P88" s="4"/>
      <c r="Q88" s="4"/>
      <c r="R88" s="5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5">
      <c r="A89" s="4"/>
      <c r="B89" s="6"/>
      <c r="C89" s="4"/>
      <c r="D89" s="4"/>
      <c r="E89" s="4"/>
      <c r="F89" s="4"/>
      <c r="G89" s="4"/>
      <c r="H89" s="5"/>
      <c r="I89" s="4"/>
      <c r="J89" s="4"/>
      <c r="K89" s="4"/>
      <c r="L89" s="4"/>
      <c r="M89" s="4"/>
      <c r="N89" s="6"/>
      <c r="O89" s="4"/>
      <c r="P89" s="4"/>
      <c r="Q89" s="4"/>
      <c r="R89" s="5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5">
      <c r="A90" s="4"/>
      <c r="B90" s="6"/>
      <c r="C90" s="4"/>
      <c r="D90" s="4"/>
      <c r="E90" s="4"/>
      <c r="F90" s="4"/>
      <c r="G90" s="4"/>
      <c r="H90" s="5"/>
      <c r="I90" s="4"/>
      <c r="J90" s="4"/>
      <c r="K90" s="4"/>
      <c r="L90" s="4"/>
      <c r="M90" s="4"/>
      <c r="N90" s="6"/>
      <c r="O90" s="4"/>
      <c r="P90" s="4"/>
      <c r="Q90" s="4"/>
      <c r="R90" s="5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5">
      <c r="A91" s="4"/>
      <c r="B91" s="6"/>
      <c r="C91" s="4"/>
      <c r="D91" s="4"/>
      <c r="E91" s="4"/>
      <c r="F91" s="4"/>
      <c r="G91" s="4"/>
      <c r="H91" s="5"/>
      <c r="I91" s="4"/>
      <c r="J91" s="4"/>
      <c r="K91" s="4"/>
      <c r="L91" s="4"/>
      <c r="M91" s="4"/>
      <c r="N91" s="6"/>
      <c r="O91" s="4"/>
      <c r="P91" s="4"/>
      <c r="Q91" s="4"/>
      <c r="R91" s="5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5">
      <c r="A92" s="4"/>
      <c r="B92" s="6"/>
      <c r="C92" s="4"/>
      <c r="D92" s="4"/>
      <c r="E92" s="4"/>
      <c r="F92" s="4"/>
      <c r="G92" s="4"/>
      <c r="H92" s="5"/>
      <c r="I92" s="4"/>
      <c r="J92" s="4"/>
      <c r="K92" s="4"/>
      <c r="L92" s="4"/>
      <c r="M92" s="4"/>
      <c r="N92" s="6"/>
      <c r="O92" s="4"/>
      <c r="P92" s="4"/>
      <c r="Q92" s="4"/>
      <c r="R92" s="5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5">
      <c r="A93" s="4"/>
      <c r="B93" s="6"/>
      <c r="C93" s="4"/>
      <c r="D93" s="4"/>
      <c r="E93" s="4"/>
      <c r="F93" s="4"/>
      <c r="G93" s="4"/>
      <c r="H93" s="5"/>
      <c r="I93" s="4"/>
      <c r="J93" s="4"/>
      <c r="K93" s="4"/>
      <c r="L93" s="4"/>
      <c r="M93" s="4"/>
      <c r="N93" s="6"/>
      <c r="O93" s="4"/>
      <c r="P93" s="4"/>
      <c r="Q93" s="4"/>
      <c r="R93" s="5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5">
      <c r="A94" s="4"/>
      <c r="B94" s="6"/>
      <c r="C94" s="4"/>
      <c r="D94" s="4"/>
      <c r="E94" s="4"/>
      <c r="F94" s="4"/>
      <c r="G94" s="4"/>
      <c r="H94" s="5"/>
      <c r="I94" s="4"/>
      <c r="J94" s="4"/>
      <c r="K94" s="4"/>
      <c r="L94" s="4"/>
      <c r="M94" s="4"/>
      <c r="N94" s="6"/>
      <c r="O94" s="4"/>
      <c r="P94" s="4"/>
      <c r="Q94" s="4"/>
      <c r="R94" s="5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5">
      <c r="A95" s="4"/>
      <c r="B95" s="6"/>
      <c r="C95" s="4"/>
      <c r="D95" s="4"/>
      <c r="E95" s="4"/>
      <c r="F95" s="4"/>
      <c r="G95" s="4"/>
      <c r="H95" s="5"/>
      <c r="I95" s="4"/>
      <c r="J95" s="4"/>
      <c r="K95" s="4"/>
      <c r="L95" s="4"/>
      <c r="M95" s="4"/>
      <c r="N95" s="6"/>
      <c r="O95" s="4"/>
      <c r="P95" s="4"/>
      <c r="Q95" s="4"/>
      <c r="R95" s="5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5">
      <c r="A96" s="4"/>
      <c r="B96" s="6"/>
      <c r="C96" s="4"/>
      <c r="D96" s="4"/>
      <c r="E96" s="4"/>
      <c r="F96" s="4"/>
      <c r="G96" s="4"/>
      <c r="H96" s="5"/>
      <c r="I96" s="4"/>
      <c r="J96" s="4"/>
      <c r="K96" s="4"/>
      <c r="L96" s="4"/>
      <c r="M96" s="4"/>
      <c r="N96" s="6"/>
      <c r="O96" s="4"/>
      <c r="P96" s="4"/>
      <c r="Q96" s="4"/>
      <c r="R96" s="5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5">
      <c r="A97" s="4"/>
      <c r="B97" s="6"/>
      <c r="C97" s="4"/>
      <c r="D97" s="4"/>
      <c r="E97" s="4"/>
      <c r="F97" s="4"/>
      <c r="G97" s="4"/>
      <c r="H97" s="5"/>
      <c r="I97" s="4"/>
      <c r="J97" s="4"/>
      <c r="K97" s="4"/>
      <c r="L97" s="4"/>
      <c r="M97" s="4"/>
      <c r="N97" s="6"/>
      <c r="O97" s="4"/>
      <c r="P97" s="4"/>
      <c r="Q97" s="4"/>
      <c r="R97" s="5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5">
      <c r="A98" s="4"/>
      <c r="B98" s="6"/>
      <c r="C98" s="4"/>
      <c r="D98" s="4"/>
      <c r="E98" s="4"/>
      <c r="F98" s="4"/>
      <c r="G98" s="4"/>
      <c r="H98" s="5"/>
      <c r="I98" s="4"/>
      <c r="J98" s="4"/>
      <c r="K98" s="4"/>
      <c r="L98" s="4"/>
      <c r="M98" s="4"/>
      <c r="N98" s="6"/>
      <c r="O98" s="4"/>
      <c r="P98" s="4"/>
      <c r="Q98" s="4"/>
      <c r="R98" s="5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5">
      <c r="A99" s="4"/>
      <c r="B99" s="6"/>
      <c r="C99" s="4"/>
      <c r="D99" s="4"/>
      <c r="E99" s="4"/>
      <c r="F99" s="4"/>
      <c r="G99" s="4"/>
      <c r="H99" s="5"/>
      <c r="I99" s="4"/>
      <c r="J99" s="4"/>
      <c r="K99" s="4"/>
      <c r="L99" s="4"/>
      <c r="M99" s="4"/>
      <c r="N99" s="6"/>
      <c r="O99" s="4"/>
      <c r="P99" s="4"/>
      <c r="Q99" s="4"/>
      <c r="R99" s="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5">
      <c r="A100" s="4"/>
      <c r="B100" s="6"/>
      <c r="C100" s="4"/>
      <c r="D100" s="4"/>
      <c r="E100" s="4"/>
      <c r="F100" s="4"/>
      <c r="G100" s="4"/>
      <c r="H100" s="5"/>
      <c r="I100" s="4"/>
      <c r="J100" s="4"/>
      <c r="K100" s="4"/>
      <c r="L100" s="4"/>
      <c r="M100" s="4"/>
      <c r="N100" s="6"/>
      <c r="O100" s="4"/>
      <c r="P100" s="4"/>
      <c r="Q100" s="4"/>
      <c r="R100" s="5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5">
      <c r="A101" s="4"/>
      <c r="B101" s="6"/>
      <c r="C101" s="4"/>
      <c r="D101" s="4"/>
      <c r="E101" s="4"/>
      <c r="F101" s="4"/>
      <c r="G101" s="4"/>
      <c r="H101" s="5"/>
      <c r="I101" s="4"/>
      <c r="J101" s="4"/>
      <c r="K101" s="4"/>
      <c r="L101" s="4"/>
      <c r="M101" s="4"/>
      <c r="N101" s="6"/>
      <c r="O101" s="4"/>
      <c r="P101" s="4"/>
      <c r="Q101" s="4"/>
      <c r="R101" s="5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</sheetData>
  <sheetProtection algorithmName="SHA-512" hashValue="YlNiLxw1mLFtyauRXTzPU5RH8s4OC/IyM+z7QsnDLaiW6pid4vDdWA9O77oP3zfG4eBnYdf059AJ6W/HtgY93w==" saltValue="eUJmS1Epz7ttoLpJm+da6w==" spinCount="100000" sheet="1" formatColumns="0" formatRows="0" selectLockedCells="1"/>
  <mergeCells count="1">
    <mergeCell ref="P10:R10"/>
  </mergeCells>
  <conditionalFormatting sqref="D10:D59">
    <cfRule type="cellIs" dxfId="40" priority="1" operator="equal">
      <formula>"No"</formula>
    </cfRule>
  </conditionalFormatting>
  <conditionalFormatting sqref="F13">
    <cfRule type="expression" dxfId="39" priority="6">
      <formula>OR(#REF!="Windows",#REF!="Skylights")</formula>
    </cfRule>
  </conditionalFormatting>
  <conditionalFormatting sqref="F14">
    <cfRule type="expression" dxfId="38" priority="7" stopIfTrue="1">
      <formula>OR(#REF!="Windows", #REF!="Skylights")</formula>
    </cfRule>
  </conditionalFormatting>
  <conditionalFormatting sqref="F15">
    <cfRule type="expression" dxfId="37" priority="8" stopIfTrue="1">
      <formula>OR(#REF!="Windows", #REF!="Skylights")</formula>
    </cfRule>
  </conditionalFormatting>
  <conditionalFormatting sqref="F16">
    <cfRule type="expression" dxfId="36" priority="9" stopIfTrue="1">
      <formula>OR(#REF!="Windows", #REF!="Skylights")</formula>
    </cfRule>
  </conditionalFormatting>
  <conditionalFormatting sqref="F17">
    <cfRule type="expression" dxfId="35" priority="10" stopIfTrue="1">
      <formula>OR(#REF!="Windows", #REF!="Skylights")</formula>
    </cfRule>
  </conditionalFormatting>
  <conditionalFormatting sqref="F18">
    <cfRule type="expression" dxfId="34" priority="11" stopIfTrue="1">
      <formula>OR(#REF!="Windows", #REF!="Skylights")</formula>
    </cfRule>
  </conditionalFormatting>
  <conditionalFormatting sqref="F19:F59">
    <cfRule type="expression" dxfId="33" priority="12" stopIfTrue="1">
      <formula>OR(#REF!="Windows", #REF!="Skylights")</formula>
    </cfRule>
  </conditionalFormatting>
  <conditionalFormatting sqref="G10:G59">
    <cfRule type="containsText" dxfId="32" priority="2" operator="containsText" text="end">
      <formula>NOT(ISERROR(SEARCH("end",G10)))</formula>
    </cfRule>
  </conditionalFormatting>
  <conditionalFormatting sqref="O27">
    <cfRule type="cellIs" dxfId="31" priority="3" operator="equal">
      <formula>"Comparison of proposed building against the reference building"</formula>
    </cfRule>
  </conditionalFormatting>
  <conditionalFormatting sqref="R27">
    <cfRule type="cellIs" dxfId="30" priority="4" operator="equal">
      <formula>"Fail"</formula>
    </cfRule>
    <cfRule type="cellIs" dxfId="29" priority="5" operator="equal">
      <formula>"PASS"</formula>
    </cfRule>
  </conditionalFormatting>
  <dataValidations count="2">
    <dataValidation type="list" allowBlank="1" showInputMessage="1" showErrorMessage="1" sqref="D10:D59" xr:uid="{C1F40C93-B88B-4BC5-A8A7-F1FF33CF65AC}">
      <formula1>"Yes, No"</formula1>
    </dataValidation>
    <dataValidation type="decimal" operator="greaterThanOrEqual" allowBlank="1" showErrorMessage="1" error="No negative areas" prompt="No negative areas" sqref="E10:E59" xr:uid="{6176F085-6940-4071-B365-F9DDF9711854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&amp;CPage &amp;P of &amp;N</oddFooter>
  </headerFooter>
  <ignoredErrors>
    <ignoredError sqref="G11 G13:G1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6ABF9-2A01-46CE-B8DC-95E295EB6589}">
  <sheetPr codeName="Sheet1"/>
  <dimension ref="A1:AM101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2.5703125" customWidth="1"/>
    <col min="2" max="2" width="3.28515625" style="22" customWidth="1"/>
    <col min="3" max="3" width="32.28515625" customWidth="1"/>
    <col min="4" max="4" width="5.7109375" customWidth="1"/>
    <col min="5" max="5" width="10.85546875" customWidth="1"/>
    <col min="6" max="6" width="10.42578125" style="118" customWidth="1"/>
    <col min="7" max="7" width="11.7109375" style="118" customWidth="1"/>
    <col min="8" max="8" width="13.7109375" customWidth="1"/>
    <col min="9" max="9" width="13.28515625" style="118" customWidth="1"/>
    <col min="10" max="10" width="13.7109375" customWidth="1"/>
    <col min="11" max="11" width="16.7109375" style="2" customWidth="1"/>
    <col min="12" max="13" width="2" customWidth="1"/>
    <col min="14" max="14" width="9.5703125" hidden="1" customWidth="1"/>
    <col min="15" max="15" width="8.28515625" customWidth="1"/>
    <col min="16" max="16" width="2.140625" customWidth="1"/>
    <col min="17" max="17" width="2.140625" style="22" customWidth="1"/>
    <col min="18" max="18" width="21" customWidth="1"/>
    <col min="19" max="19" width="25.7109375" customWidth="1"/>
    <col min="20" max="20" width="20.7109375" customWidth="1"/>
    <col min="21" max="21" width="16.7109375" style="2" customWidth="1"/>
    <col min="22" max="22" width="2" customWidth="1"/>
    <col min="23" max="23" width="1.5703125" customWidth="1"/>
    <col min="24" max="24" width="1.85546875" customWidth="1"/>
    <col min="25" max="38" width="9.5703125" customWidth="1"/>
  </cols>
  <sheetData>
    <row r="1" spans="1:39" ht="18.75" customHeight="1" x14ac:dyDescent="0.25">
      <c r="A1" s="81"/>
      <c r="B1" s="82"/>
      <c r="C1" s="81"/>
      <c r="D1" s="81"/>
      <c r="E1" s="81"/>
      <c r="F1" s="113"/>
      <c r="G1" s="113"/>
      <c r="H1" s="81"/>
      <c r="I1" s="113"/>
      <c r="J1" s="81"/>
      <c r="K1" s="83"/>
      <c r="L1" s="84"/>
      <c r="M1" s="84"/>
      <c r="N1" s="85"/>
      <c r="O1" s="85"/>
      <c r="P1" s="85"/>
      <c r="Q1" s="81"/>
      <c r="R1" s="83"/>
      <c r="S1" s="81"/>
      <c r="T1" s="81"/>
      <c r="U1" s="83"/>
      <c r="V1" s="84"/>
      <c r="W1" s="24"/>
      <c r="X1" s="24"/>
      <c r="Y1" s="58"/>
      <c r="Z1" s="86"/>
      <c r="AA1" s="58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</row>
    <row r="2" spans="1:39" ht="7.5" customHeight="1" x14ac:dyDescent="0.25">
      <c r="A2" s="4"/>
      <c r="B2" s="6"/>
      <c r="C2" s="4"/>
      <c r="D2" s="4"/>
      <c r="E2" s="4"/>
      <c r="F2" s="114"/>
      <c r="G2" s="114"/>
      <c r="H2" s="4"/>
      <c r="I2" s="114"/>
      <c r="J2" s="4"/>
      <c r="K2" s="5"/>
      <c r="L2" s="59"/>
      <c r="M2" s="59"/>
      <c r="N2" s="24"/>
      <c r="O2" s="24"/>
      <c r="P2" s="24"/>
      <c r="Q2" s="4"/>
      <c r="R2" s="5"/>
      <c r="S2" s="4"/>
      <c r="T2" s="4"/>
      <c r="U2" s="5"/>
      <c r="V2" s="59"/>
      <c r="W2" s="24"/>
      <c r="X2" s="24"/>
      <c r="Y2" s="58"/>
      <c r="Z2" s="86"/>
      <c r="AA2" s="5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</row>
    <row r="3" spans="1:39" ht="6.75" customHeight="1" x14ac:dyDescent="0.25">
      <c r="A3" s="4"/>
      <c r="B3" s="19"/>
      <c r="C3" s="7"/>
      <c r="D3" s="7"/>
      <c r="E3" s="7"/>
      <c r="F3" s="115"/>
      <c r="G3" s="115"/>
      <c r="H3" s="7"/>
      <c r="I3" s="115"/>
      <c r="J3" s="7"/>
      <c r="K3" s="8"/>
      <c r="L3" s="7"/>
      <c r="M3" s="4"/>
      <c r="N3" s="40"/>
      <c r="O3" s="40"/>
      <c r="P3" s="40"/>
      <c r="Q3" s="6"/>
      <c r="R3" s="4"/>
      <c r="S3" s="4"/>
      <c r="T3" s="4"/>
      <c r="U3" s="5"/>
      <c r="V3" s="4"/>
      <c r="W3" s="26"/>
      <c r="X3" s="40"/>
      <c r="Y3" s="40"/>
      <c r="Z3" s="40"/>
      <c r="AA3" s="40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41"/>
    </row>
    <row r="4" spans="1:39" s="214" customFormat="1" ht="32.1" customHeight="1" x14ac:dyDescent="0.25">
      <c r="A4" s="204"/>
      <c r="B4" s="205"/>
      <c r="C4" s="206" t="s">
        <v>190</v>
      </c>
      <c r="D4" s="206"/>
      <c r="E4" s="206"/>
      <c r="F4" s="216"/>
      <c r="G4" s="217"/>
      <c r="H4" s="202"/>
      <c r="I4" s="217"/>
      <c r="J4" s="202"/>
      <c r="K4" s="203"/>
      <c r="L4" s="202"/>
      <c r="M4" s="204"/>
      <c r="N4" s="207"/>
      <c r="O4" s="207"/>
      <c r="P4" s="207"/>
      <c r="Q4" s="208"/>
      <c r="R4" s="209"/>
      <c r="S4" s="204"/>
      <c r="T4" s="204"/>
      <c r="U4" s="210"/>
      <c r="V4" s="204"/>
      <c r="W4" s="211"/>
      <c r="X4" s="207"/>
      <c r="Y4" s="207"/>
      <c r="Z4" s="207"/>
      <c r="AA4" s="207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3"/>
    </row>
    <row r="5" spans="1:39" ht="4.5" customHeight="1" x14ac:dyDescent="0.25">
      <c r="A5" s="4"/>
      <c r="B5" s="19"/>
      <c r="C5" s="7"/>
      <c r="D5" s="7"/>
      <c r="E5" s="7"/>
      <c r="F5" s="115"/>
      <c r="G5" s="115"/>
      <c r="H5" s="7"/>
      <c r="I5" s="115"/>
      <c r="J5" s="7"/>
      <c r="K5" s="8"/>
      <c r="L5" s="7"/>
      <c r="M5" s="4"/>
      <c r="N5" s="40"/>
      <c r="O5" s="40"/>
      <c r="P5" s="40"/>
      <c r="Q5" s="6"/>
      <c r="R5" s="4"/>
      <c r="S5" s="4"/>
      <c r="T5" s="4"/>
      <c r="U5" s="5"/>
      <c r="V5" s="4"/>
      <c r="W5" s="26"/>
      <c r="X5" s="40"/>
      <c r="Y5" s="40"/>
      <c r="Z5" s="40"/>
      <c r="AA5" s="40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41"/>
    </row>
    <row r="6" spans="1:39" s="2" customFormat="1" ht="12.75" customHeight="1" x14ac:dyDescent="0.25">
      <c r="A6" s="5"/>
      <c r="B6" s="20"/>
      <c r="C6" s="9" t="str">
        <f>Results!E4</f>
        <v>Version:  4 May 2023</v>
      </c>
      <c r="D6" s="9"/>
      <c r="E6" s="9"/>
      <c r="F6" s="116"/>
      <c r="G6" s="117"/>
      <c r="H6" s="8"/>
      <c r="I6" s="190"/>
      <c r="J6" s="8"/>
      <c r="K6" s="8"/>
      <c r="L6" s="8"/>
      <c r="M6" s="5"/>
      <c r="N6" s="40"/>
      <c r="O6" s="40"/>
      <c r="P6" s="40"/>
      <c r="Q6" s="87"/>
      <c r="R6" s="88"/>
      <c r="S6" s="89"/>
      <c r="T6" s="5"/>
      <c r="U6" s="5"/>
      <c r="V6" s="5"/>
      <c r="W6" s="26"/>
      <c r="X6" s="40"/>
      <c r="Y6" s="65"/>
      <c r="Z6" s="65"/>
      <c r="AA6" s="6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42"/>
    </row>
    <row r="7" spans="1:39" ht="8.25" customHeight="1" x14ac:dyDescent="0.25">
      <c r="A7" s="4"/>
      <c r="B7" s="19"/>
      <c r="C7" s="7"/>
      <c r="D7" s="7"/>
      <c r="E7" s="7"/>
      <c r="F7" s="115"/>
      <c r="G7" s="115"/>
      <c r="H7" s="7"/>
      <c r="I7" s="115"/>
      <c r="J7" s="7"/>
      <c r="K7" s="8"/>
      <c r="L7" s="7"/>
      <c r="M7" s="4"/>
      <c r="N7" s="40"/>
      <c r="O7" s="40"/>
      <c r="P7" s="40"/>
      <c r="Q7" s="87"/>
      <c r="R7" s="88"/>
      <c r="S7" s="89"/>
      <c r="T7" s="5"/>
      <c r="U7" s="5"/>
      <c r="V7" s="5"/>
      <c r="W7" s="26"/>
      <c r="X7" s="40"/>
      <c r="Y7" s="40"/>
      <c r="Z7" s="40"/>
      <c r="AA7" s="40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41"/>
    </row>
    <row r="8" spans="1:39" ht="15" customHeight="1" x14ac:dyDescent="0.25">
      <c r="A8" s="4"/>
      <c r="B8" s="19"/>
      <c r="C8" s="7"/>
      <c r="D8" s="7"/>
      <c r="E8" s="260" t="s">
        <v>139</v>
      </c>
      <c r="F8" s="261"/>
      <c r="G8" s="262"/>
      <c r="H8" s="188" t="s">
        <v>126</v>
      </c>
      <c r="I8" s="187" t="s">
        <v>128</v>
      </c>
      <c r="J8" s="7"/>
      <c r="K8" s="8"/>
      <c r="L8" s="7"/>
      <c r="M8" s="4"/>
      <c r="N8" s="40"/>
      <c r="O8" s="40"/>
      <c r="P8" s="40"/>
      <c r="Q8" s="87"/>
      <c r="R8" s="88"/>
      <c r="S8" s="89"/>
      <c r="T8" s="5"/>
      <c r="U8" s="5"/>
      <c r="V8" s="5"/>
      <c r="W8" s="26"/>
      <c r="X8" s="40"/>
      <c r="Y8" s="40"/>
      <c r="Z8" s="40"/>
      <c r="AA8" s="40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41"/>
    </row>
    <row r="9" spans="1:39" ht="30" customHeight="1" thickBot="1" x14ac:dyDescent="0.3">
      <c r="A9" s="4"/>
      <c r="B9" s="19"/>
      <c r="C9" s="14" t="s">
        <v>228</v>
      </c>
      <c r="D9" s="16" t="s">
        <v>178</v>
      </c>
      <c r="E9" s="121" t="s">
        <v>89</v>
      </c>
      <c r="F9" s="119" t="s">
        <v>124</v>
      </c>
      <c r="G9" s="120" t="s">
        <v>125</v>
      </c>
      <c r="H9" s="189" t="s">
        <v>127</v>
      </c>
      <c r="I9" s="177" t="s">
        <v>89</v>
      </c>
      <c r="J9" s="15" t="s">
        <v>88</v>
      </c>
      <c r="K9" s="16" t="s">
        <v>86</v>
      </c>
      <c r="L9" s="7"/>
      <c r="M9" s="4"/>
      <c r="N9" s="130" t="s">
        <v>164</v>
      </c>
      <c r="O9" s="25" t="s">
        <v>95</v>
      </c>
      <c r="P9" s="25"/>
      <c r="Q9" s="19"/>
      <c r="R9" s="7"/>
      <c r="S9" s="7"/>
      <c r="T9" s="7"/>
      <c r="U9" s="8"/>
      <c r="V9" s="7"/>
      <c r="W9" s="26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1"/>
    </row>
    <row r="10" spans="1:39" ht="15" customHeight="1" thickBot="1" x14ac:dyDescent="0.3">
      <c r="A10" s="4"/>
      <c r="B10" s="21">
        <f>ROW()-9</f>
        <v>1</v>
      </c>
      <c r="C10" s="71"/>
      <c r="D10" s="192"/>
      <c r="E10" s="126"/>
      <c r="F10" s="123"/>
      <c r="G10" s="124"/>
      <c r="H10" s="126"/>
      <c r="I10" s="191" t="str">
        <f>IF(AND(ISBLANK(F10),ISBLANK(G10),ISBLANK(E10)),"",
IF(AND(ISNUMBER(E10),OR(ISNUMBER(F10),ISNUMBER(G10))),"Choose one",
IF(AND(ISNUMBER(E10),ISBLANK(F10),ISBLANK(G10)),E10,
IF(AND(ISNUMBER(F10),ISNUMBER(G10)),F10*G10/1000000,
IF(ISBLANK(F10),"Enter Height",
IF(ISBLANK(G10),"Enter Width"))))))</f>
        <v/>
      </c>
      <c r="J10" s="137" t="str">
        <f>IF(COUNT(I10:$I$59)=0,"end",IF(NOT(AND(ISNUMBER(I10),ISNUMBER(H10))),"",IF(H10&lt;0.01,"",ROUND(I10,2)/ROUNDDOWN(H10,2))))</f>
        <v>end</v>
      </c>
      <c r="K10" s="18" t="str">
        <f>IF(AND(ISBLANK(I10),ISBLANK(H10)),"",IF(AND(ISNUMBER(I10),ISBLANK(H10)),"R-value required",IF(ISBLANK(H10),"",IF(H10&lt;N10,IF(ISBLANK(I10),"","R-value too small"),IF(H10&gt;O10,"R-value seems high","")))))</f>
        <v/>
      </c>
      <c r="L10" s="7"/>
      <c r="M10" s="4"/>
      <c r="N10" s="26">
        <v>0.01</v>
      </c>
      <c r="O10" s="24" t="str">
        <f>IF(ISNUMBER(I10),3, "")</f>
        <v/>
      </c>
      <c r="P10" s="24"/>
      <c r="Q10" s="19"/>
      <c r="R10" s="43" t="s">
        <v>6</v>
      </c>
      <c r="S10" s="257" t="str">
        <f>IF(ISBLANK(Results!F7),"",Results!F7)</f>
        <v/>
      </c>
      <c r="T10" s="258"/>
      <c r="U10" s="259"/>
      <c r="V10" s="7"/>
      <c r="W10" s="26"/>
      <c r="X10" s="40"/>
      <c r="Y10" s="40"/>
      <c r="Z10" s="40"/>
      <c r="AA10" s="40"/>
      <c r="AB10" s="139" t="str">
        <f>IF(ISBLANK(I10),"",I10)</f>
        <v/>
      </c>
      <c r="AC10" s="139" t="str">
        <f t="shared" ref="AC10:AC41" si="0">IF(ISBLANK(H10),"",H10)</f>
        <v/>
      </c>
      <c r="AD10" s="40"/>
      <c r="AE10" s="40"/>
      <c r="AF10" s="40"/>
      <c r="AG10" s="40"/>
      <c r="AH10" s="40"/>
      <c r="AI10" s="40"/>
      <c r="AJ10" s="40"/>
      <c r="AK10" s="40"/>
      <c r="AL10" s="40"/>
      <c r="AM10" s="41"/>
    </row>
    <row r="11" spans="1:39" ht="15" customHeight="1" thickBot="1" x14ac:dyDescent="0.3">
      <c r="A11" s="4"/>
      <c r="B11" s="21">
        <f t="shared" ref="B11:B59" si="1">ROW()-9</f>
        <v>2</v>
      </c>
      <c r="C11" s="57"/>
      <c r="D11" s="193"/>
      <c r="E11" s="122"/>
      <c r="F11" s="123"/>
      <c r="G11" s="123"/>
      <c r="H11" s="122"/>
      <c r="I11" s="191" t="str">
        <f t="shared" ref="I11:I59" si="2">IF(AND(ISBLANK(F11),ISBLANK(G11),ISBLANK(E11)),"",
IF(AND(ISNUMBER(E11),OR(ISNUMBER(F11),ISNUMBER(G11))),"Choose one",
IF(AND(ISNUMBER(E11),ISBLANK(F11),ISBLANK(G11)),E11,
IF(AND(ISNUMBER(F11),ISNUMBER(G11)),F11*G11/1000000,
IF(ISBLANK(F11),"Enter Height",
IF(ISBLANK(G11),"Enter Width"))))))</f>
        <v/>
      </c>
      <c r="J11" s="138" t="str">
        <f>IF(COUNT(I11:$I$59)=0,"end",IF(NOT(AND(ISNUMBER(I11),ISNUMBER(H11))),"",IF(H11&lt;0.01,"",ROUND(I11,2)/ROUNDDOWN(H11,2))))</f>
        <v>end</v>
      </c>
      <c r="K11" s="18" t="str">
        <f>IF(AND(ISBLANK(I11),ISBLANK(H11)),"",IF(AND(ISNUMBER(I11),ISBLANK(H11)),"R-value required",IF(ISBLANK(H11),"",IF(H11&lt;N11,IF(ISBLANK(I11),"","R-value too small"),IF(H11&gt;O11,"R-value seems high","")))))</f>
        <v/>
      </c>
      <c r="L11" s="7"/>
      <c r="M11" s="4"/>
      <c r="N11" s="26">
        <v>0.01</v>
      </c>
      <c r="O11" s="24" t="str">
        <f t="shared" ref="O11:O59" si="3">IF(ISNUMBER(I11),3, "")</f>
        <v/>
      </c>
      <c r="P11" s="24"/>
      <c r="Q11" s="19"/>
      <c r="R11" s="11"/>
      <c r="S11" s="7"/>
      <c r="T11" s="7"/>
      <c r="V11" s="7"/>
      <c r="W11" s="26"/>
      <c r="X11" s="40"/>
      <c r="Y11" s="66"/>
      <c r="Z11" s="40"/>
      <c r="AA11" s="40"/>
      <c r="AB11" s="139" t="str">
        <f t="shared" ref="AB11:AB59" si="4">IF(ISBLANK(I11),"",I11)</f>
        <v/>
      </c>
      <c r="AC11" s="139" t="str">
        <f t="shared" si="0"/>
        <v/>
      </c>
      <c r="AD11" s="40"/>
      <c r="AE11" s="40"/>
      <c r="AF11" s="40"/>
      <c r="AG11" s="40"/>
      <c r="AH11" s="40"/>
      <c r="AI11" s="40"/>
      <c r="AJ11" s="40"/>
      <c r="AK11" s="40"/>
      <c r="AL11" s="40"/>
      <c r="AM11" s="41"/>
    </row>
    <row r="12" spans="1:39" ht="15" customHeight="1" thickBot="1" x14ac:dyDescent="0.3">
      <c r="A12" s="4"/>
      <c r="B12" s="21">
        <f t="shared" si="1"/>
        <v>3</v>
      </c>
      <c r="C12" s="57"/>
      <c r="D12" s="193"/>
      <c r="E12" s="122"/>
      <c r="F12" s="123"/>
      <c r="G12" s="123"/>
      <c r="H12" s="122"/>
      <c r="I12" s="191" t="str">
        <f t="shared" si="2"/>
        <v/>
      </c>
      <c r="J12" s="138" t="str">
        <f>IF(COUNT(I12:$I$59)=0,"end",IF(NOT(AND(ISNUMBER(I12),ISNUMBER(H12))),"",IF(H12&lt;0.01,"",ROUND(I12,2)/ROUNDDOWN(H12,2))))</f>
        <v>end</v>
      </c>
      <c r="K12" s="18" t="str">
        <f t="shared" ref="K12:K59" si="5">IF(AND(ISBLANK(I12),ISBLANK(H12)),"",IF(AND(ISNUMBER(I12),ISBLANK(H12)),"R-value required",IF(ISBLANK(H12),"",IF(H12&lt;N12,IF(ISBLANK(I12),"","R-value too small"),IF(H12&gt;O12,"R-value seems high","")))))</f>
        <v/>
      </c>
      <c r="L12" s="7"/>
      <c r="M12" s="4"/>
      <c r="N12" s="26">
        <v>0.01</v>
      </c>
      <c r="O12" s="24" t="str">
        <f t="shared" si="3"/>
        <v/>
      </c>
      <c r="P12" s="24"/>
      <c r="Q12" s="19"/>
      <c r="R12" s="11" t="s">
        <v>52</v>
      </c>
      <c r="S12" s="78" t="str">
        <f>Results!F12</f>
        <v xml:space="preserve">Auckland    </v>
      </c>
      <c r="T12" s="12" t="s">
        <v>93</v>
      </c>
      <c r="U12" s="39">
        <f>Results!K12</f>
        <v>1</v>
      </c>
      <c r="V12" s="7"/>
      <c r="W12" s="26"/>
      <c r="X12" s="40"/>
      <c r="Y12" s="40"/>
      <c r="Z12" s="40"/>
      <c r="AA12" s="40"/>
      <c r="AB12" s="139" t="str">
        <f t="shared" si="4"/>
        <v/>
      </c>
      <c r="AC12" s="139" t="str">
        <f t="shared" si="0"/>
        <v/>
      </c>
      <c r="AD12" s="40"/>
      <c r="AE12" s="40"/>
      <c r="AF12" s="40"/>
      <c r="AG12" s="40"/>
      <c r="AH12" s="40"/>
      <c r="AI12" s="40"/>
      <c r="AJ12" s="40"/>
      <c r="AK12" s="40"/>
      <c r="AL12" s="40"/>
      <c r="AM12" s="41"/>
    </row>
    <row r="13" spans="1:39" ht="15" customHeight="1" x14ac:dyDescent="0.25">
      <c r="A13" s="4"/>
      <c r="B13" s="21">
        <f t="shared" si="1"/>
        <v>4</v>
      </c>
      <c r="C13" s="57"/>
      <c r="D13" s="193"/>
      <c r="E13" s="122"/>
      <c r="F13" s="123"/>
      <c r="G13" s="123"/>
      <c r="H13" s="122"/>
      <c r="I13" s="191" t="str">
        <f t="shared" si="2"/>
        <v/>
      </c>
      <c r="J13" s="138" t="str">
        <f>IF(COUNT(I13:$I$59)=0,"end",IF(NOT(AND(ISNUMBER(I13),ISNUMBER(H13))),"",IF(H13&lt;0.01,"",ROUND(I13,2)/ROUNDDOWN(H13,2))))</f>
        <v>end</v>
      </c>
      <c r="K13" s="18" t="str">
        <f t="shared" si="5"/>
        <v/>
      </c>
      <c r="L13" s="7"/>
      <c r="M13" s="4"/>
      <c r="N13" s="26">
        <v>0.01</v>
      </c>
      <c r="O13" s="24" t="str">
        <f t="shared" si="3"/>
        <v/>
      </c>
      <c r="P13" s="24"/>
      <c r="Q13" s="19"/>
      <c r="R13" s="11"/>
      <c r="S13" s="7"/>
      <c r="T13" s="7"/>
      <c r="U13" s="8"/>
      <c r="V13" s="7"/>
      <c r="W13" s="26"/>
      <c r="X13" s="40"/>
      <c r="Y13" s="40"/>
      <c r="Z13" s="40"/>
      <c r="AA13" s="40"/>
      <c r="AB13" s="139" t="str">
        <f t="shared" si="4"/>
        <v/>
      </c>
      <c r="AC13" s="139" t="str">
        <f t="shared" si="0"/>
        <v/>
      </c>
      <c r="AD13" s="40"/>
      <c r="AE13" s="40"/>
      <c r="AF13" s="40"/>
      <c r="AG13" s="40"/>
      <c r="AH13" s="40"/>
      <c r="AI13" s="40"/>
      <c r="AJ13" s="40"/>
      <c r="AK13" s="40"/>
      <c r="AL13" s="40"/>
      <c r="AM13" s="41"/>
    </row>
    <row r="14" spans="1:39" ht="15" customHeight="1" x14ac:dyDescent="0.25">
      <c r="A14" s="4"/>
      <c r="B14" s="21">
        <f t="shared" si="1"/>
        <v>5</v>
      </c>
      <c r="C14" s="57"/>
      <c r="D14" s="193"/>
      <c r="E14" s="122"/>
      <c r="F14" s="123"/>
      <c r="G14" s="123"/>
      <c r="H14" s="122"/>
      <c r="I14" s="191" t="str">
        <f t="shared" si="2"/>
        <v/>
      </c>
      <c r="J14" s="138" t="str">
        <f>IF(COUNT(I14:$I$59)=0,"end",IF(NOT(AND(ISNUMBER(I14),ISNUMBER(H14))),"",IF(H14&lt;0.01,"",ROUND(I14,2)/ROUNDDOWN(H14,2))))</f>
        <v>end</v>
      </c>
      <c r="K14" s="18" t="str">
        <f t="shared" si="5"/>
        <v/>
      </c>
      <c r="L14" s="7"/>
      <c r="M14" s="4"/>
      <c r="N14" s="26">
        <v>0.01</v>
      </c>
      <c r="O14" s="24" t="str">
        <f t="shared" si="3"/>
        <v/>
      </c>
      <c r="P14" s="24"/>
      <c r="Q14" s="19"/>
      <c r="R14" s="28"/>
      <c r="S14" s="28"/>
      <c r="T14" s="29" t="s">
        <v>90</v>
      </c>
      <c r="U14" s="30" t="s">
        <v>91</v>
      </c>
      <c r="V14" s="7"/>
      <c r="W14" s="26"/>
      <c r="X14" s="40"/>
      <c r="Y14" s="40"/>
      <c r="Z14" s="91"/>
      <c r="AA14" s="40"/>
      <c r="AB14" s="139" t="str">
        <f t="shared" si="4"/>
        <v/>
      </c>
      <c r="AC14" s="139" t="str">
        <f t="shared" si="0"/>
        <v/>
      </c>
      <c r="AD14" s="40"/>
      <c r="AE14" s="40"/>
      <c r="AF14" s="40"/>
      <c r="AG14" s="40"/>
      <c r="AH14" s="40"/>
      <c r="AI14" s="40"/>
      <c r="AJ14" s="40"/>
      <c r="AK14" s="40"/>
      <c r="AL14" s="40"/>
      <c r="AM14" s="41"/>
    </row>
    <row r="15" spans="1:39" ht="15" customHeight="1" x14ac:dyDescent="0.25">
      <c r="A15" s="4"/>
      <c r="B15" s="21">
        <f t="shared" si="1"/>
        <v>6</v>
      </c>
      <c r="C15" s="57"/>
      <c r="D15" s="193"/>
      <c r="E15" s="122"/>
      <c r="F15" s="123"/>
      <c r="G15" s="123"/>
      <c r="H15" s="122"/>
      <c r="I15" s="191" t="str">
        <f t="shared" si="2"/>
        <v/>
      </c>
      <c r="J15" s="138" t="str">
        <f>IF(COUNT(I15:$I$59)=0,"end",IF(NOT(AND(ISNUMBER(I15),ISNUMBER(H15))),"",IF(H15&lt;0.01,"",ROUND(I15,2)/ROUNDDOWN(H15,2))))</f>
        <v>end</v>
      </c>
      <c r="K15" s="18" t="str">
        <f t="shared" si="5"/>
        <v/>
      </c>
      <c r="L15" s="7"/>
      <c r="M15" s="4"/>
      <c r="N15" s="26">
        <v>0.01</v>
      </c>
      <c r="O15" s="24" t="str">
        <f t="shared" si="3"/>
        <v/>
      </c>
      <c r="P15" s="24"/>
      <c r="Q15" s="19"/>
      <c r="R15" s="28"/>
      <c r="S15" s="79" t="s">
        <v>115</v>
      </c>
      <c r="T15" s="110" t="s">
        <v>92</v>
      </c>
      <c r="U15" s="111" t="s">
        <v>92</v>
      </c>
      <c r="V15" s="7"/>
      <c r="W15" s="26"/>
      <c r="X15" s="40"/>
      <c r="Y15" s="67"/>
      <c r="Z15" s="93"/>
      <c r="AA15" s="40"/>
      <c r="AB15" s="139" t="str">
        <f t="shared" si="4"/>
        <v/>
      </c>
      <c r="AC15" s="139" t="str">
        <f t="shared" si="0"/>
        <v/>
      </c>
      <c r="AD15" s="40"/>
      <c r="AE15" s="40"/>
      <c r="AF15" s="40"/>
      <c r="AG15" s="40"/>
      <c r="AH15" s="40"/>
      <c r="AI15" s="40"/>
      <c r="AJ15" s="40"/>
      <c r="AK15" s="40"/>
      <c r="AL15" s="40"/>
      <c r="AM15" s="41"/>
    </row>
    <row r="16" spans="1:39" ht="15" customHeight="1" x14ac:dyDescent="0.25">
      <c r="A16" s="4"/>
      <c r="B16" s="21">
        <f t="shared" si="1"/>
        <v>7</v>
      </c>
      <c r="C16" s="57"/>
      <c r="D16" s="193"/>
      <c r="E16" s="122"/>
      <c r="F16" s="123"/>
      <c r="G16" s="123"/>
      <c r="H16" s="122"/>
      <c r="I16" s="191" t="str">
        <f t="shared" si="2"/>
        <v/>
      </c>
      <c r="J16" s="138" t="str">
        <f>IF(COUNT(I16:$I$59)=0,"end",IF(NOT(AND(ISNUMBER(I16),ISNUMBER(H16))),"",IF(H16&lt;0.01,"",ROUND(I16,2)/ROUNDDOWN(H16,2))))</f>
        <v>end</v>
      </c>
      <c r="K16" s="18" t="str">
        <f t="shared" si="5"/>
        <v/>
      </c>
      <c r="L16" s="7"/>
      <c r="M16" s="4"/>
      <c r="N16" s="26">
        <v>0.01</v>
      </c>
      <c r="O16" s="24" t="str">
        <f t="shared" si="3"/>
        <v/>
      </c>
      <c r="P16" s="24"/>
      <c r="Q16" s="19"/>
      <c r="R16" s="31" t="s">
        <v>80</v>
      </c>
      <c r="S16" s="36" t="s">
        <v>175</v>
      </c>
      <c r="T16" s="36" t="s">
        <v>117</v>
      </c>
      <c r="U16" s="36" t="s">
        <v>117</v>
      </c>
      <c r="V16" s="7"/>
      <c r="W16" s="26"/>
      <c r="X16" s="40"/>
      <c r="Y16" s="67"/>
      <c r="Z16" s="93"/>
      <c r="AA16" s="40"/>
      <c r="AB16" s="139" t="str">
        <f t="shared" si="4"/>
        <v/>
      </c>
      <c r="AC16" s="139" t="str">
        <f t="shared" si="0"/>
        <v/>
      </c>
      <c r="AD16" s="40"/>
      <c r="AE16" s="40"/>
      <c r="AF16" s="40"/>
      <c r="AG16" s="40"/>
      <c r="AH16" s="40"/>
      <c r="AI16" s="40"/>
      <c r="AJ16" s="40"/>
      <c r="AK16" s="40"/>
      <c r="AL16" s="40"/>
      <c r="AM16" s="41"/>
    </row>
    <row r="17" spans="1:39" ht="15" customHeight="1" x14ac:dyDescent="0.25">
      <c r="A17" s="4"/>
      <c r="B17" s="21">
        <f t="shared" si="1"/>
        <v>8</v>
      </c>
      <c r="C17" s="55"/>
      <c r="D17" s="193"/>
      <c r="E17" s="122"/>
      <c r="F17" s="123"/>
      <c r="G17" s="123"/>
      <c r="H17" s="122"/>
      <c r="I17" s="191" t="str">
        <f t="shared" si="2"/>
        <v/>
      </c>
      <c r="J17" s="138" t="str">
        <f>IF(COUNT(I17:$I$59)=0,"end",IF(NOT(AND(ISNUMBER(I17),ISNUMBER(H17))),"",IF(H17&lt;0.01,"",ROUND(I17,2)/ROUNDDOWN(H17,2))))</f>
        <v>end</v>
      </c>
      <c r="K17" s="18" t="str">
        <f t="shared" si="5"/>
        <v/>
      </c>
      <c r="L17" s="7"/>
      <c r="M17" s="4"/>
      <c r="N17" s="26">
        <v>0.01</v>
      </c>
      <c r="O17" s="24" t="str">
        <f t="shared" si="3"/>
        <v/>
      </c>
      <c r="P17" s="24"/>
      <c r="Q17" s="19"/>
      <c r="R17" s="44" t="s">
        <v>229</v>
      </c>
      <c r="S17" s="45">
        <f>SlabFloorArea</f>
        <v>0</v>
      </c>
      <c r="T17" s="102">
        <f>Results!J18</f>
        <v>0</v>
      </c>
      <c r="U17" s="103">
        <f>Results!J30</f>
        <v>0</v>
      </c>
      <c r="V17" s="7"/>
      <c r="W17" s="26"/>
      <c r="X17" s="40"/>
      <c r="Y17" s="67"/>
      <c r="Z17" s="93"/>
      <c r="AA17" s="40"/>
      <c r="AB17" s="139" t="str">
        <f t="shared" si="4"/>
        <v/>
      </c>
      <c r="AC17" s="139" t="str">
        <f t="shared" si="0"/>
        <v/>
      </c>
      <c r="AD17" s="40"/>
      <c r="AE17" s="40"/>
      <c r="AF17" s="40"/>
      <c r="AG17" s="40"/>
      <c r="AH17" s="40"/>
      <c r="AI17" s="40"/>
      <c r="AJ17" s="40"/>
      <c r="AK17" s="40"/>
      <c r="AL17" s="40"/>
      <c r="AM17" s="41"/>
    </row>
    <row r="18" spans="1:39" ht="15" customHeight="1" x14ac:dyDescent="0.25">
      <c r="A18" s="4"/>
      <c r="B18" s="21">
        <f t="shared" si="1"/>
        <v>9</v>
      </c>
      <c r="C18" s="57"/>
      <c r="D18" s="193"/>
      <c r="E18" s="122"/>
      <c r="F18" s="123"/>
      <c r="G18" s="123"/>
      <c r="H18" s="122"/>
      <c r="I18" s="191" t="str">
        <f t="shared" si="2"/>
        <v/>
      </c>
      <c r="J18" s="138" t="str">
        <f>IF(COUNT(I18:$I$59)=0,"end",IF(NOT(AND(ISNUMBER(I18),ISNUMBER(H18))),"",IF(H18&lt;0.01,"",ROUND(I18,2)/ROUNDDOWN(H18,2))))</f>
        <v>end</v>
      </c>
      <c r="K18" s="18" t="str">
        <f t="shared" si="5"/>
        <v/>
      </c>
      <c r="L18" s="7"/>
      <c r="M18" s="4"/>
      <c r="N18" s="26">
        <v>0.01</v>
      </c>
      <c r="O18" s="24" t="str">
        <f t="shared" si="3"/>
        <v/>
      </c>
      <c r="P18" s="24"/>
      <c r="Q18" s="19"/>
      <c r="R18" s="48" t="s">
        <v>230</v>
      </c>
      <c r="S18" s="49">
        <f>OtherFloorArea</f>
        <v>0</v>
      </c>
      <c r="T18" s="34">
        <f>Results!J19</f>
        <v>0</v>
      </c>
      <c r="U18" s="109">
        <f>Results!J31</f>
        <v>0</v>
      </c>
      <c r="V18" s="7"/>
      <c r="W18" s="26"/>
      <c r="X18" s="40"/>
      <c r="Y18" s="40"/>
      <c r="Z18" s="93"/>
      <c r="AA18" s="40"/>
      <c r="AB18" s="139" t="str">
        <f t="shared" si="4"/>
        <v/>
      </c>
      <c r="AC18" s="139" t="str">
        <f t="shared" si="0"/>
        <v/>
      </c>
      <c r="AD18" s="40"/>
      <c r="AE18" s="40"/>
      <c r="AF18" s="40"/>
      <c r="AG18" s="40"/>
      <c r="AH18" s="40"/>
      <c r="AI18" s="40"/>
      <c r="AJ18" s="40"/>
      <c r="AK18" s="40"/>
      <c r="AL18" s="40"/>
      <c r="AM18" s="41"/>
    </row>
    <row r="19" spans="1:39" ht="15" customHeight="1" x14ac:dyDescent="0.25">
      <c r="A19" s="4"/>
      <c r="B19" s="21">
        <f t="shared" si="1"/>
        <v>10</v>
      </c>
      <c r="C19" s="57"/>
      <c r="D19" s="193"/>
      <c r="E19" s="122"/>
      <c r="F19" s="123"/>
      <c r="G19" s="123"/>
      <c r="H19" s="122"/>
      <c r="I19" s="191" t="str">
        <f t="shared" si="2"/>
        <v/>
      </c>
      <c r="J19" s="138" t="str">
        <f>IF(COUNT(I19:$I$59)=0,"end",IF(NOT(AND(ISNUMBER(I19),ISNUMBER(H19))),"",IF(H19&lt;0.01,"",ROUND(I19,2)/ROUNDDOWN(H19,2))))</f>
        <v>end</v>
      </c>
      <c r="K19" s="18" t="str">
        <f t="shared" si="5"/>
        <v/>
      </c>
      <c r="L19" s="7"/>
      <c r="M19" s="4"/>
      <c r="N19" s="26">
        <v>0.01</v>
      </c>
      <c r="O19" s="24" t="str">
        <f t="shared" si="3"/>
        <v/>
      </c>
      <c r="P19" s="24"/>
      <c r="Q19" s="19"/>
      <c r="R19" s="112" t="s">
        <v>0</v>
      </c>
      <c r="S19" s="49">
        <f>RoofArea</f>
        <v>0</v>
      </c>
      <c r="T19" s="34">
        <f>Results!J20</f>
        <v>0</v>
      </c>
      <c r="U19" s="109">
        <f>Results!J32</f>
        <v>0</v>
      </c>
      <c r="V19" s="7"/>
      <c r="W19" s="26"/>
      <c r="X19" s="40"/>
      <c r="Y19" s="40"/>
      <c r="Z19" s="93"/>
      <c r="AA19" s="40"/>
      <c r="AB19" s="139" t="str">
        <f t="shared" si="4"/>
        <v/>
      </c>
      <c r="AC19" s="139" t="str">
        <f t="shared" si="0"/>
        <v/>
      </c>
      <c r="AD19" s="67"/>
      <c r="AE19" s="67"/>
      <c r="AF19" s="67"/>
      <c r="AG19" s="67"/>
      <c r="AH19" s="67"/>
      <c r="AI19" s="67"/>
      <c r="AJ19" s="67"/>
      <c r="AK19" s="40"/>
      <c r="AL19" s="40"/>
      <c r="AM19" s="41"/>
    </row>
    <row r="20" spans="1:39" ht="15" customHeight="1" x14ac:dyDescent="0.25">
      <c r="A20" s="4"/>
      <c r="B20" s="21">
        <f t="shared" si="1"/>
        <v>11</v>
      </c>
      <c r="C20" s="57"/>
      <c r="D20" s="193"/>
      <c r="E20" s="122"/>
      <c r="F20" s="123"/>
      <c r="G20" s="123"/>
      <c r="H20" s="122"/>
      <c r="I20" s="191" t="str">
        <f t="shared" si="2"/>
        <v/>
      </c>
      <c r="J20" s="138" t="str">
        <f>IF(COUNT(I20:$I$59)=0,"end",IF(NOT(AND(ISNUMBER(I20),ISNUMBER(H20))),"",IF(H20&lt;0.01,"",ROUND(I20,2)/ROUNDDOWN(H20,2))))</f>
        <v>end</v>
      </c>
      <c r="K20" s="18" t="str">
        <f t="shared" si="5"/>
        <v/>
      </c>
      <c r="L20" s="7"/>
      <c r="M20" s="4"/>
      <c r="N20" s="26">
        <v>0.01</v>
      </c>
      <c r="O20" s="24" t="str">
        <f t="shared" si="3"/>
        <v/>
      </c>
      <c r="P20" s="24"/>
      <c r="Q20" s="19"/>
      <c r="R20" s="112" t="s">
        <v>1</v>
      </c>
      <c r="S20" s="131">
        <f>SkylightArea</f>
        <v>0</v>
      </c>
      <c r="T20" s="132">
        <f>Results!J21</f>
        <v>0</v>
      </c>
      <c r="U20" s="70"/>
      <c r="V20" s="7"/>
      <c r="W20" s="26"/>
      <c r="X20" s="40"/>
      <c r="Y20" s="40"/>
      <c r="Z20" s="93"/>
      <c r="AA20" s="40"/>
      <c r="AB20" s="139" t="str">
        <f t="shared" si="4"/>
        <v/>
      </c>
      <c r="AC20" s="139" t="str">
        <f t="shared" si="0"/>
        <v/>
      </c>
      <c r="AD20" s="40"/>
      <c r="AE20" s="40"/>
      <c r="AF20" s="40"/>
      <c r="AG20" s="40"/>
      <c r="AH20" s="40"/>
      <c r="AI20" s="68"/>
      <c r="AJ20" s="68"/>
      <c r="AK20" s="40"/>
      <c r="AL20" s="40"/>
      <c r="AM20" s="41"/>
    </row>
    <row r="21" spans="1:39" ht="15" customHeight="1" x14ac:dyDescent="0.25">
      <c r="A21" s="4"/>
      <c r="B21" s="21">
        <f t="shared" si="1"/>
        <v>12</v>
      </c>
      <c r="C21" s="57"/>
      <c r="D21" s="193"/>
      <c r="E21" s="122"/>
      <c r="F21" s="123"/>
      <c r="G21" s="123"/>
      <c r="H21" s="122"/>
      <c r="I21" s="191" t="str">
        <f t="shared" si="2"/>
        <v/>
      </c>
      <c r="J21" s="138" t="str">
        <f>IF(COUNT(I21:$I$59)=0,"end",IF(NOT(AND(ISNUMBER(I21),ISNUMBER(H21))),"",IF(H21&lt;0.01,"",ROUND(I21,2)/ROUNDDOWN(H21,2))))</f>
        <v>end</v>
      </c>
      <c r="K21" s="18" t="str">
        <f t="shared" si="5"/>
        <v/>
      </c>
      <c r="L21" s="7"/>
      <c r="M21" s="4"/>
      <c r="N21" s="26">
        <v>0.01</v>
      </c>
      <c r="O21" s="24" t="str">
        <f t="shared" si="3"/>
        <v/>
      </c>
      <c r="P21" s="24"/>
      <c r="Q21" s="19"/>
      <c r="R21" s="112" t="s">
        <v>2</v>
      </c>
      <c r="S21" s="49">
        <f>WallArea</f>
        <v>0</v>
      </c>
      <c r="T21" s="34">
        <f>Results!J22</f>
        <v>0</v>
      </c>
      <c r="U21" s="109">
        <f>Results!J33</f>
        <v>0</v>
      </c>
      <c r="V21" s="7"/>
      <c r="W21" s="26"/>
      <c r="X21" s="40"/>
      <c r="Y21" s="40"/>
      <c r="Z21" s="93"/>
      <c r="AA21" s="40"/>
      <c r="AB21" s="139" t="str">
        <f t="shared" si="4"/>
        <v/>
      </c>
      <c r="AC21" s="139" t="str">
        <f t="shared" si="0"/>
        <v/>
      </c>
      <c r="AD21" s="40"/>
      <c r="AE21" s="40"/>
      <c r="AF21" s="40"/>
      <c r="AG21" s="40"/>
      <c r="AH21" s="40"/>
      <c r="AI21" s="68"/>
      <c r="AJ21" s="68"/>
      <c r="AK21" s="40"/>
      <c r="AL21" s="40"/>
      <c r="AM21" s="41"/>
    </row>
    <row r="22" spans="1:39" ht="15" customHeight="1" x14ac:dyDescent="0.25">
      <c r="A22" s="4"/>
      <c r="B22" s="21">
        <f t="shared" si="1"/>
        <v>13</v>
      </c>
      <c r="C22" s="57"/>
      <c r="D22" s="193"/>
      <c r="E22" s="122"/>
      <c r="F22" s="123"/>
      <c r="G22" s="123"/>
      <c r="H22" s="122"/>
      <c r="I22" s="191" t="str">
        <f t="shared" si="2"/>
        <v/>
      </c>
      <c r="J22" s="138" t="str">
        <f>IF(COUNT(I22:$I$59)=0,"end",IF(NOT(AND(ISNUMBER(I22),ISNUMBER(H22))),"",IF(H22&lt;0.01,"",ROUND(I22,2)/ROUNDDOWN(H22,2))))</f>
        <v>end</v>
      </c>
      <c r="K22" s="18" t="str">
        <f t="shared" si="5"/>
        <v/>
      </c>
      <c r="L22" s="7"/>
      <c r="M22" s="4"/>
      <c r="N22" s="26">
        <v>0.01</v>
      </c>
      <c r="O22" s="24" t="str">
        <f t="shared" si="3"/>
        <v/>
      </c>
      <c r="P22" s="24"/>
      <c r="Q22" s="13"/>
      <c r="R22" s="108" t="s">
        <v>216</v>
      </c>
      <c r="S22" s="104">
        <f>GlazingArea</f>
        <v>0</v>
      </c>
      <c r="T22" s="105">
        <f>Results!J23</f>
        <v>0</v>
      </c>
      <c r="U22" s="70">
        <f>Results!J34</f>
        <v>0</v>
      </c>
      <c r="V22" s="7"/>
      <c r="W22" s="26"/>
      <c r="X22" s="40"/>
      <c r="Y22" s="40"/>
      <c r="Z22" s="68"/>
      <c r="AA22" s="40"/>
      <c r="AB22" s="139" t="str">
        <f t="shared" si="4"/>
        <v/>
      </c>
      <c r="AC22" s="139" t="str">
        <f t="shared" si="0"/>
        <v/>
      </c>
      <c r="AD22" s="40"/>
      <c r="AE22" s="40"/>
      <c r="AF22" s="40"/>
      <c r="AG22" s="40"/>
      <c r="AH22" s="40"/>
      <c r="AI22" s="68"/>
      <c r="AJ22" s="68"/>
      <c r="AK22" s="40"/>
      <c r="AL22" s="40"/>
      <c r="AM22" s="41"/>
    </row>
    <row r="23" spans="1:39" ht="15" customHeight="1" x14ac:dyDescent="0.25">
      <c r="A23" s="4"/>
      <c r="B23" s="21">
        <f t="shared" si="1"/>
        <v>14</v>
      </c>
      <c r="C23" s="57"/>
      <c r="D23" s="193"/>
      <c r="E23" s="122"/>
      <c r="F23" s="123"/>
      <c r="G23" s="123"/>
      <c r="H23" s="122"/>
      <c r="I23" s="191" t="str">
        <f t="shared" si="2"/>
        <v/>
      </c>
      <c r="J23" s="138" t="str">
        <f>IF(COUNT(I23:$I$59)=0,"end",IF(NOT(AND(ISNUMBER(I23),ISNUMBER(H23))),"",IF(H23&lt;0.01,"",ROUND(I23,2)/ROUNDDOWN(H23,2))))</f>
        <v>end</v>
      </c>
      <c r="K23" s="18" t="str">
        <f t="shared" si="5"/>
        <v/>
      </c>
      <c r="L23" s="7"/>
      <c r="M23" s="4"/>
      <c r="N23" s="26">
        <v>0.01</v>
      </c>
      <c r="O23" s="24" t="str">
        <f t="shared" si="3"/>
        <v/>
      </c>
      <c r="P23" s="24"/>
      <c r="Q23" s="13"/>
      <c r="R23" s="52" t="s">
        <v>217</v>
      </c>
      <c r="S23" s="53">
        <f>DoorArea</f>
        <v>0</v>
      </c>
      <c r="T23" s="34">
        <f>Results!J24</f>
        <v>0</v>
      </c>
      <c r="U23" s="109"/>
      <c r="V23" s="7"/>
      <c r="W23" s="26"/>
      <c r="X23" s="40"/>
      <c r="Y23" s="40"/>
      <c r="Z23" s="40"/>
      <c r="AA23" s="40"/>
      <c r="AB23" s="139" t="str">
        <f t="shared" si="4"/>
        <v/>
      </c>
      <c r="AC23" s="139" t="str">
        <f t="shared" si="0"/>
        <v/>
      </c>
      <c r="AD23" s="40"/>
      <c r="AE23" s="40"/>
      <c r="AF23" s="40"/>
      <c r="AG23" s="40"/>
      <c r="AH23" s="40"/>
      <c r="AI23" s="40"/>
      <c r="AJ23" s="40"/>
      <c r="AK23" s="40"/>
      <c r="AL23" s="40"/>
      <c r="AM23" s="41"/>
    </row>
    <row r="24" spans="1:39" ht="15" customHeight="1" x14ac:dyDescent="0.25">
      <c r="A24" s="4"/>
      <c r="B24" s="21">
        <f t="shared" si="1"/>
        <v>15</v>
      </c>
      <c r="C24" s="57"/>
      <c r="D24" s="193"/>
      <c r="E24" s="122"/>
      <c r="F24" s="123"/>
      <c r="G24" s="123"/>
      <c r="H24" s="122"/>
      <c r="I24" s="191" t="str">
        <f t="shared" si="2"/>
        <v/>
      </c>
      <c r="J24" s="138" t="str">
        <f>IF(COUNT(I24:$I$59)=0,"end",IF(NOT(AND(ISNUMBER(I24),ISNUMBER(H24))),"",IF(H24&lt;0.01,"",ROUND(I24,2)/ROUNDDOWN(H24,2))))</f>
        <v>end</v>
      </c>
      <c r="K24" s="18" t="str">
        <f t="shared" si="5"/>
        <v/>
      </c>
      <c r="L24" s="7"/>
      <c r="M24" s="4"/>
      <c r="N24" s="26">
        <v>0.01</v>
      </c>
      <c r="O24" s="24" t="str">
        <f t="shared" si="3"/>
        <v/>
      </c>
      <c r="P24" s="24"/>
      <c r="Q24" s="19"/>
      <c r="R24" s="28"/>
      <c r="S24" s="28"/>
      <c r="T24" s="34"/>
      <c r="U24" s="69"/>
      <c r="V24" s="7"/>
      <c r="W24" s="26"/>
      <c r="X24" s="40"/>
      <c r="Y24" s="67"/>
      <c r="Z24" s="26"/>
      <c r="AA24" s="26"/>
      <c r="AB24" s="139" t="str">
        <f t="shared" si="4"/>
        <v/>
      </c>
      <c r="AC24" s="139" t="str">
        <f t="shared" si="0"/>
        <v/>
      </c>
      <c r="AD24" s="40"/>
      <c r="AE24" s="40"/>
      <c r="AF24" s="40"/>
      <c r="AG24" s="40"/>
      <c r="AH24" s="40"/>
      <c r="AI24" s="40"/>
      <c r="AJ24" s="40"/>
      <c r="AK24" s="40"/>
      <c r="AL24" s="40"/>
      <c r="AM24" s="41"/>
    </row>
    <row r="25" spans="1:39" ht="15" customHeight="1" x14ac:dyDescent="0.25">
      <c r="A25" s="4"/>
      <c r="B25" s="21">
        <f t="shared" si="1"/>
        <v>16</v>
      </c>
      <c r="C25" s="57"/>
      <c r="D25" s="193"/>
      <c r="E25" s="122"/>
      <c r="F25" s="123"/>
      <c r="G25" s="123"/>
      <c r="H25" s="122"/>
      <c r="I25" s="191" t="str">
        <f t="shared" si="2"/>
        <v/>
      </c>
      <c r="J25" s="138" t="str">
        <f>IF(COUNT(I25:$I$59)=0,"end",IF(NOT(AND(ISNUMBER(I25),ISNUMBER(H25))),"",IF(H25&lt;0.01,"",ROUND(I25,2)/ROUNDDOWN(H25,2))))</f>
        <v>end</v>
      </c>
      <c r="K25" s="18" t="str">
        <f t="shared" si="5"/>
        <v/>
      </c>
      <c r="L25" s="7"/>
      <c r="M25" s="4"/>
      <c r="N25" s="26">
        <v>0.01</v>
      </c>
      <c r="O25" s="24" t="str">
        <f t="shared" si="3"/>
        <v/>
      </c>
      <c r="P25" s="24"/>
      <c r="Q25" s="19"/>
      <c r="R25" s="35"/>
      <c r="S25" s="36" t="s">
        <v>78</v>
      </c>
      <c r="T25" s="37">
        <f>Results!K25</f>
        <v>0</v>
      </c>
      <c r="U25" s="38">
        <f>Results!K35</f>
        <v>0</v>
      </c>
      <c r="V25" s="7"/>
      <c r="W25" s="26"/>
      <c r="X25" s="40"/>
      <c r="Y25" s="40"/>
      <c r="Z25" s="26"/>
      <c r="AA25" s="26"/>
      <c r="AB25" s="139" t="str">
        <f t="shared" si="4"/>
        <v/>
      </c>
      <c r="AC25" s="139" t="str">
        <f t="shared" si="0"/>
        <v/>
      </c>
      <c r="AD25" s="40"/>
      <c r="AE25" s="40"/>
      <c r="AF25" s="40"/>
      <c r="AG25" s="40"/>
      <c r="AH25" s="40"/>
      <c r="AI25" s="40"/>
      <c r="AJ25" s="40"/>
      <c r="AK25" s="40"/>
      <c r="AL25" s="40"/>
      <c r="AM25" s="41"/>
    </row>
    <row r="26" spans="1:39" ht="15" customHeight="1" x14ac:dyDescent="0.25">
      <c r="A26" s="4"/>
      <c r="B26" s="21">
        <f t="shared" si="1"/>
        <v>17</v>
      </c>
      <c r="C26" s="57"/>
      <c r="D26" s="193"/>
      <c r="E26" s="122"/>
      <c r="F26" s="123"/>
      <c r="G26" s="123"/>
      <c r="H26" s="122"/>
      <c r="I26" s="191" t="str">
        <f t="shared" si="2"/>
        <v/>
      </c>
      <c r="J26" s="138" t="str">
        <f>IF(COUNT(I26:$I$59)=0,"end",IF(NOT(AND(ISNUMBER(I26),ISNUMBER(H26))),"",IF(H26&lt;0.01,"",ROUND(I26,2)/ROUNDDOWN(H26,2))))</f>
        <v>end</v>
      </c>
      <c r="K26" s="18" t="str">
        <f t="shared" si="5"/>
        <v/>
      </c>
      <c r="L26" s="7"/>
      <c r="M26" s="4"/>
      <c r="N26" s="26">
        <v>0.01</v>
      </c>
      <c r="O26" s="24" t="str">
        <f t="shared" si="3"/>
        <v/>
      </c>
      <c r="P26" s="24"/>
      <c r="Q26" s="19"/>
      <c r="R26" s="7"/>
      <c r="S26" s="7"/>
      <c r="T26" s="7"/>
      <c r="U26" s="8"/>
      <c r="V26" s="7"/>
      <c r="W26" s="26"/>
      <c r="X26" s="40"/>
      <c r="Y26" s="40"/>
      <c r="Z26" s="4"/>
      <c r="AA26" s="26"/>
      <c r="AB26" s="139" t="str">
        <f t="shared" si="4"/>
        <v/>
      </c>
      <c r="AC26" s="139" t="str">
        <f t="shared" si="0"/>
        <v/>
      </c>
      <c r="AD26" s="40"/>
      <c r="AE26" s="40"/>
      <c r="AF26" s="40"/>
      <c r="AG26" s="40"/>
      <c r="AH26" s="40"/>
      <c r="AI26" s="40"/>
      <c r="AJ26" s="40"/>
      <c r="AK26" s="40"/>
      <c r="AL26" s="40"/>
      <c r="AM26" s="41"/>
    </row>
    <row r="27" spans="1:39" ht="15" customHeight="1" x14ac:dyDescent="0.3">
      <c r="A27" s="4"/>
      <c r="B27" s="21">
        <f t="shared" si="1"/>
        <v>18</v>
      </c>
      <c r="C27" s="57"/>
      <c r="D27" s="193"/>
      <c r="E27" s="122"/>
      <c r="F27" s="123"/>
      <c r="G27" s="123"/>
      <c r="H27" s="122"/>
      <c r="I27" s="191" t="str">
        <f t="shared" si="2"/>
        <v/>
      </c>
      <c r="J27" s="138" t="str">
        <f>IF(COUNT(I27:$I$59)=0,"end",IF(NOT(AND(ISNUMBER(I27),ISNUMBER(H27))),"",IF(H27&lt;0.01,"",ROUND(I27,2)/ROUNDDOWN(H27,2))))</f>
        <v>end</v>
      </c>
      <c r="K27" s="18" t="str">
        <f t="shared" si="5"/>
        <v/>
      </c>
      <c r="L27" s="7"/>
      <c r="M27" s="4"/>
      <c r="N27" s="26">
        <v>0.01</v>
      </c>
      <c r="O27" s="24" t="str">
        <f t="shared" si="3"/>
        <v/>
      </c>
      <c r="P27" s="24"/>
      <c r="Q27" s="19"/>
      <c r="R27" s="17" t="str">
        <f>Results!E38</f>
        <v>Comparison of proposed building against the reference building</v>
      </c>
      <c r="S27" s="7"/>
      <c r="T27" s="7"/>
      <c r="U27" s="3" t="str">
        <f>Results!K38</f>
        <v>PASS</v>
      </c>
      <c r="V27" s="7"/>
      <c r="W27" s="26"/>
      <c r="X27" s="40"/>
      <c r="Y27" s="40"/>
      <c r="Z27" s="4"/>
      <c r="AA27" s="26"/>
      <c r="AB27" s="139" t="str">
        <f t="shared" si="4"/>
        <v/>
      </c>
      <c r="AC27" s="139" t="str">
        <f t="shared" si="0"/>
        <v/>
      </c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9" ht="15" customHeight="1" thickBot="1" x14ac:dyDescent="0.3">
      <c r="A28" s="4"/>
      <c r="B28" s="21">
        <f t="shared" si="1"/>
        <v>19</v>
      </c>
      <c r="C28" s="57"/>
      <c r="D28" s="193"/>
      <c r="E28" s="122"/>
      <c r="F28" s="123"/>
      <c r="G28" s="123"/>
      <c r="H28" s="122"/>
      <c r="I28" s="191" t="str">
        <f t="shared" si="2"/>
        <v/>
      </c>
      <c r="J28" s="138" t="str">
        <f>IF(COUNT(I28:$I$59)=0,"end",IF(NOT(AND(ISNUMBER(I28),ISNUMBER(H28))),"",IF(H28&lt;0.01,"",ROUND(I28,2)/ROUNDDOWN(H28,2))))</f>
        <v>end</v>
      </c>
      <c r="K28" s="18" t="str">
        <f t="shared" si="5"/>
        <v/>
      </c>
      <c r="L28" s="7"/>
      <c r="M28" s="4"/>
      <c r="N28" s="26">
        <v>0.01</v>
      </c>
      <c r="O28" s="24" t="str">
        <f t="shared" si="3"/>
        <v/>
      </c>
      <c r="P28" s="24"/>
      <c r="Q28" s="19"/>
      <c r="R28" s="7"/>
      <c r="S28" s="7"/>
      <c r="T28" s="7"/>
      <c r="U28" s="8"/>
      <c r="V28" s="7"/>
      <c r="W28" s="24"/>
      <c r="X28" s="24"/>
      <c r="Y28" s="4"/>
      <c r="Z28" s="26"/>
      <c r="AA28" s="26"/>
      <c r="AB28" s="139" t="str">
        <f t="shared" si="4"/>
        <v/>
      </c>
      <c r="AC28" s="139" t="str">
        <f t="shared" si="0"/>
        <v/>
      </c>
      <c r="AD28" s="4"/>
      <c r="AE28" s="4"/>
      <c r="AF28" s="4"/>
      <c r="AG28" s="4"/>
      <c r="AH28" s="4"/>
      <c r="AI28" s="4"/>
      <c r="AJ28" s="4"/>
      <c r="AK28" s="4"/>
      <c r="AL28" s="4"/>
    </row>
    <row r="29" spans="1:39" ht="15" customHeight="1" thickBot="1" x14ac:dyDescent="0.3">
      <c r="A29" s="4"/>
      <c r="B29" s="21">
        <f t="shared" si="1"/>
        <v>20</v>
      </c>
      <c r="C29" s="57"/>
      <c r="D29" s="193"/>
      <c r="E29" s="122"/>
      <c r="F29" s="123"/>
      <c r="G29" s="123"/>
      <c r="H29" s="122"/>
      <c r="I29" s="191" t="str">
        <f t="shared" si="2"/>
        <v/>
      </c>
      <c r="J29" s="138" t="str">
        <f>IF(COUNT(I29:$I$59)=0,"end",IF(NOT(AND(ISNUMBER(I29),ISNUMBER(H29))),"",IF(H29&lt;0.01,"",ROUND(I29,2)/ROUNDDOWN(H29,2))))</f>
        <v>end</v>
      </c>
      <c r="K29" s="18" t="str">
        <f t="shared" si="5"/>
        <v/>
      </c>
      <c r="L29" s="7"/>
      <c r="M29" s="4"/>
      <c r="N29" s="26">
        <v>0.01</v>
      </c>
      <c r="O29" s="24" t="str">
        <f t="shared" si="3"/>
        <v/>
      </c>
      <c r="P29" s="24"/>
      <c r="Q29" s="19"/>
      <c r="R29" s="7" t="s">
        <v>79</v>
      </c>
      <c r="S29" s="77">
        <f>Results!P12</f>
        <v>0</v>
      </c>
      <c r="T29" s="7"/>
      <c r="U29" s="8"/>
      <c r="V29" s="7"/>
      <c r="W29" s="24"/>
      <c r="X29" s="24"/>
      <c r="Y29" s="4"/>
      <c r="Z29" s="26"/>
      <c r="AA29" s="26"/>
      <c r="AB29" s="139" t="str">
        <f t="shared" si="4"/>
        <v/>
      </c>
      <c r="AC29" s="139" t="str">
        <f t="shared" si="0"/>
        <v/>
      </c>
      <c r="AD29" s="4"/>
      <c r="AE29" s="4"/>
      <c r="AF29" s="4"/>
      <c r="AG29" s="4"/>
      <c r="AH29" s="4"/>
      <c r="AI29" s="4"/>
      <c r="AJ29" s="4"/>
      <c r="AK29" s="4"/>
      <c r="AL29" s="4"/>
    </row>
    <row r="30" spans="1:39" ht="15" customHeight="1" x14ac:dyDescent="0.25">
      <c r="A30" s="4"/>
      <c r="B30" s="21">
        <f t="shared" si="1"/>
        <v>21</v>
      </c>
      <c r="C30" s="57"/>
      <c r="D30" s="193"/>
      <c r="E30" s="122"/>
      <c r="F30" s="123"/>
      <c r="G30" s="123"/>
      <c r="H30" s="122"/>
      <c r="I30" s="191" t="str">
        <f t="shared" si="2"/>
        <v/>
      </c>
      <c r="J30" s="138" t="str">
        <f>IF(COUNT(I30:$I$59)=0,"end",IF(NOT(AND(ISNUMBER(I30),ISNUMBER(H30))),"",IF(H30&lt;0.01,"",ROUND(I30,2)/ROUNDDOWN(H30,2))))</f>
        <v>end</v>
      </c>
      <c r="K30" s="18" t="str">
        <f t="shared" si="5"/>
        <v/>
      </c>
      <c r="L30" s="7"/>
      <c r="M30" s="4"/>
      <c r="N30" s="26">
        <v>0.01</v>
      </c>
      <c r="O30" s="24" t="str">
        <f t="shared" si="3"/>
        <v/>
      </c>
      <c r="P30" s="24"/>
      <c r="Q30" s="19"/>
      <c r="R30" s="99"/>
      <c r="S30" s="99"/>
      <c r="T30" s="100"/>
      <c r="U30" s="101"/>
      <c r="V30" s="7"/>
      <c r="W30" s="24"/>
      <c r="X30" s="24"/>
      <c r="Y30" s="4"/>
      <c r="Z30" s="26"/>
      <c r="AA30" s="26"/>
      <c r="AB30" s="139" t="str">
        <f t="shared" si="4"/>
        <v/>
      </c>
      <c r="AC30" s="139" t="str">
        <f t="shared" si="0"/>
        <v/>
      </c>
      <c r="AD30" s="4"/>
      <c r="AE30" s="4"/>
      <c r="AF30" s="4"/>
      <c r="AG30" s="4"/>
      <c r="AH30" s="4"/>
      <c r="AI30" s="4"/>
      <c r="AJ30" s="4"/>
      <c r="AK30" s="4"/>
      <c r="AL30" s="4"/>
    </row>
    <row r="31" spans="1:39" ht="15" customHeight="1" x14ac:dyDescent="0.25">
      <c r="A31" s="4"/>
      <c r="B31" s="21">
        <f t="shared" si="1"/>
        <v>22</v>
      </c>
      <c r="C31" s="57"/>
      <c r="D31" s="193"/>
      <c r="E31" s="122"/>
      <c r="F31" s="123"/>
      <c r="G31" s="123"/>
      <c r="H31" s="122"/>
      <c r="I31" s="191" t="str">
        <f t="shared" si="2"/>
        <v/>
      </c>
      <c r="J31" s="138" t="str">
        <f>IF(COUNT(I31:$I$59)=0,"end",IF(NOT(AND(ISNUMBER(I31),ISNUMBER(H31))),"",IF(H31&lt;0.01,"",ROUND(I31,2)/ROUNDDOWN(H31,2))))</f>
        <v>end</v>
      </c>
      <c r="K31" s="18" t="str">
        <f t="shared" si="5"/>
        <v/>
      </c>
      <c r="L31" s="7"/>
      <c r="M31" s="4"/>
      <c r="N31" s="26">
        <v>0.01</v>
      </c>
      <c r="O31" s="24" t="str">
        <f t="shared" si="3"/>
        <v/>
      </c>
      <c r="P31" s="24"/>
      <c r="Q31" s="152">
        <f>COUNTIF(K10:K59,"R-value too small")</f>
        <v>0</v>
      </c>
      <c r="R31" s="17" t="str">
        <f>IF(Q31=0,"","There are some R-values that are too small on this page")</f>
        <v/>
      </c>
      <c r="S31" s="7"/>
      <c r="T31" s="7"/>
      <c r="U31" s="8"/>
      <c r="V31" s="7"/>
      <c r="W31" s="24"/>
      <c r="X31" s="24"/>
      <c r="Y31" s="4"/>
      <c r="Z31" s="26"/>
      <c r="AA31" s="26"/>
      <c r="AB31" s="139" t="str">
        <f t="shared" si="4"/>
        <v/>
      </c>
      <c r="AC31" s="139" t="str">
        <f t="shared" si="0"/>
        <v/>
      </c>
      <c r="AD31" s="4"/>
      <c r="AE31" s="4"/>
      <c r="AF31" s="4"/>
      <c r="AG31" s="4"/>
      <c r="AH31" s="4"/>
      <c r="AI31" s="4"/>
      <c r="AJ31" s="4"/>
      <c r="AK31" s="4"/>
      <c r="AL31" s="4"/>
    </row>
    <row r="32" spans="1:39" ht="15" customHeight="1" x14ac:dyDescent="0.25">
      <c r="A32" s="4"/>
      <c r="B32" s="21">
        <f t="shared" si="1"/>
        <v>23</v>
      </c>
      <c r="C32" s="57"/>
      <c r="D32" s="193"/>
      <c r="E32" s="122"/>
      <c r="F32" s="123"/>
      <c r="G32" s="123"/>
      <c r="H32" s="122"/>
      <c r="I32" s="191" t="str">
        <f t="shared" si="2"/>
        <v/>
      </c>
      <c r="J32" s="138" t="str">
        <f>IF(COUNT(I32:$I$59)=0,"end",IF(NOT(AND(ISNUMBER(I32),ISNUMBER(H32))),"",IF(H32&lt;0.01,"",ROUND(I32,2)/ROUNDDOWN(H32,2))))</f>
        <v>end</v>
      </c>
      <c r="K32" s="18" t="str">
        <f t="shared" si="5"/>
        <v/>
      </c>
      <c r="L32" s="7"/>
      <c r="M32" s="4"/>
      <c r="N32" s="26">
        <v>0.01</v>
      </c>
      <c r="O32" s="24" t="str">
        <f t="shared" si="3"/>
        <v/>
      </c>
      <c r="P32" s="24"/>
      <c r="Q32" s="152">
        <f>COUNTIF(K10:K59,"R-value required")</f>
        <v>0</v>
      </c>
      <c r="R32" s="17" t="str">
        <f>IF(Q32=0,"","There are some missing R-values on this page")</f>
        <v/>
      </c>
      <c r="S32" s="7"/>
      <c r="T32" s="7"/>
      <c r="U32" s="8"/>
      <c r="V32" s="7"/>
      <c r="W32" s="24"/>
      <c r="X32" s="24"/>
      <c r="Y32" s="4"/>
      <c r="Z32" s="26"/>
      <c r="AA32" s="26"/>
      <c r="AB32" s="139" t="str">
        <f t="shared" si="4"/>
        <v/>
      </c>
      <c r="AC32" s="139" t="str">
        <f t="shared" si="0"/>
        <v/>
      </c>
      <c r="AD32" s="72"/>
      <c r="AE32" s="72"/>
      <c r="AF32" s="4"/>
      <c r="AG32" s="4"/>
      <c r="AH32" s="4"/>
      <c r="AI32" s="4"/>
      <c r="AJ32" s="4"/>
      <c r="AK32" s="4"/>
      <c r="AL32" s="4"/>
    </row>
    <row r="33" spans="1:38" ht="15" customHeight="1" x14ac:dyDescent="0.25">
      <c r="A33" s="4"/>
      <c r="B33" s="21">
        <f t="shared" si="1"/>
        <v>24</v>
      </c>
      <c r="C33" s="57"/>
      <c r="D33" s="193"/>
      <c r="E33" s="122"/>
      <c r="F33" s="123"/>
      <c r="G33" s="123"/>
      <c r="H33" s="122"/>
      <c r="I33" s="191" t="str">
        <f t="shared" si="2"/>
        <v/>
      </c>
      <c r="J33" s="138" t="str">
        <f>IF(COUNT(I33:$I$59)=0,"end",IF(NOT(AND(ISNUMBER(I33),ISNUMBER(H33))),"",IF(H33&lt;0.01,"",ROUND(I33,2)/ROUNDDOWN(H33,2))))</f>
        <v>end</v>
      </c>
      <c r="K33" s="18" t="str">
        <f t="shared" si="5"/>
        <v/>
      </c>
      <c r="L33" s="7"/>
      <c r="M33" s="4"/>
      <c r="N33" s="26">
        <v>0.01</v>
      </c>
      <c r="O33" s="24" t="str">
        <f t="shared" si="3"/>
        <v/>
      </c>
      <c r="P33" s="24"/>
      <c r="Q33" s="19"/>
      <c r="R33" s="7"/>
      <c r="S33" s="7"/>
      <c r="T33" s="7"/>
      <c r="U33" s="8"/>
      <c r="V33" s="7"/>
      <c r="W33" s="24"/>
      <c r="X33" s="24"/>
      <c r="Y33" s="4"/>
      <c r="Z33" s="26"/>
      <c r="AA33" s="26"/>
      <c r="AB33" s="139" t="str">
        <f t="shared" si="4"/>
        <v/>
      </c>
      <c r="AC33" s="139" t="str">
        <f t="shared" si="0"/>
        <v/>
      </c>
      <c r="AD33" s="72"/>
      <c r="AE33" s="72"/>
      <c r="AF33" s="4"/>
      <c r="AG33" s="4"/>
      <c r="AH33" s="4"/>
      <c r="AI33" s="4"/>
      <c r="AJ33" s="4"/>
      <c r="AK33" s="4"/>
      <c r="AL33" s="4"/>
    </row>
    <row r="34" spans="1:38" ht="15" customHeight="1" x14ac:dyDescent="0.25">
      <c r="A34" s="4"/>
      <c r="B34" s="21">
        <f t="shared" si="1"/>
        <v>25</v>
      </c>
      <c r="C34" s="57"/>
      <c r="D34" s="193"/>
      <c r="E34" s="122"/>
      <c r="F34" s="123"/>
      <c r="G34" s="123"/>
      <c r="H34" s="122"/>
      <c r="I34" s="191" t="str">
        <f t="shared" si="2"/>
        <v/>
      </c>
      <c r="J34" s="138" t="str">
        <f>IF(COUNT(I34:$I$59)=0,"end",IF(NOT(AND(ISNUMBER(I34),ISNUMBER(H34))),"",IF(H34&lt;0.01,"",ROUND(I34,2)/ROUNDDOWN(H34,2))))</f>
        <v>end</v>
      </c>
      <c r="K34" s="18" t="str">
        <f t="shared" si="5"/>
        <v/>
      </c>
      <c r="L34" s="7"/>
      <c r="M34" s="4"/>
      <c r="N34" s="26">
        <v>0.01</v>
      </c>
      <c r="O34" s="24" t="str">
        <f t="shared" si="3"/>
        <v/>
      </c>
      <c r="P34" s="24"/>
      <c r="Q34" s="19"/>
      <c r="R34" s="7"/>
      <c r="S34" s="7"/>
      <c r="T34" s="7"/>
      <c r="U34" s="8"/>
      <c r="V34" s="7"/>
      <c r="W34" s="24"/>
      <c r="X34" s="24"/>
      <c r="Y34" s="4"/>
      <c r="Z34" s="76"/>
      <c r="AA34" s="72"/>
      <c r="AB34" s="139" t="str">
        <f t="shared" si="4"/>
        <v/>
      </c>
      <c r="AC34" s="139" t="str">
        <f t="shared" si="0"/>
        <v/>
      </c>
      <c r="AD34" s="72"/>
      <c r="AE34" s="72"/>
      <c r="AF34" s="4"/>
      <c r="AG34" s="4"/>
      <c r="AH34" s="4"/>
      <c r="AI34" s="4"/>
      <c r="AJ34" s="4"/>
      <c r="AK34" s="4"/>
      <c r="AL34" s="4"/>
    </row>
    <row r="35" spans="1:38" ht="15" customHeight="1" x14ac:dyDescent="0.25">
      <c r="A35" s="4"/>
      <c r="B35" s="21">
        <f t="shared" si="1"/>
        <v>26</v>
      </c>
      <c r="C35" s="57"/>
      <c r="D35" s="193"/>
      <c r="E35" s="122"/>
      <c r="F35" s="123"/>
      <c r="G35" s="123"/>
      <c r="H35" s="122"/>
      <c r="I35" s="191" t="str">
        <f t="shared" si="2"/>
        <v/>
      </c>
      <c r="J35" s="138" t="str">
        <f>IF(COUNT(I35:$I$59)=0,"end",IF(NOT(AND(ISNUMBER(I35),ISNUMBER(H35))),"",IF(H35&lt;0.01,"",ROUND(I35,2)/ROUNDDOWN(H35,2))))</f>
        <v>end</v>
      </c>
      <c r="K35" s="18" t="str">
        <f t="shared" si="5"/>
        <v/>
      </c>
      <c r="L35" s="7"/>
      <c r="M35" s="4"/>
      <c r="N35" s="26">
        <v>0.01</v>
      </c>
      <c r="O35" s="24" t="str">
        <f t="shared" si="3"/>
        <v/>
      </c>
      <c r="P35" s="24"/>
      <c r="Q35" s="6"/>
      <c r="R35" s="4"/>
      <c r="S35" s="4"/>
      <c r="T35" s="4"/>
      <c r="U35" s="5"/>
      <c r="V35" s="4"/>
      <c r="W35" s="24"/>
      <c r="X35" s="24"/>
      <c r="Y35" s="4"/>
      <c r="Z35" s="76"/>
      <c r="AA35" s="72"/>
      <c r="AB35" s="139" t="str">
        <f t="shared" si="4"/>
        <v/>
      </c>
      <c r="AC35" s="139" t="str">
        <f t="shared" si="0"/>
        <v/>
      </c>
      <c r="AD35" s="72"/>
      <c r="AE35" s="72"/>
      <c r="AF35" s="4"/>
      <c r="AG35" s="4"/>
      <c r="AH35" s="4"/>
      <c r="AI35" s="4"/>
      <c r="AJ35" s="4"/>
      <c r="AK35" s="4"/>
      <c r="AL35" s="4"/>
    </row>
    <row r="36" spans="1:38" ht="15" customHeight="1" x14ac:dyDescent="0.25">
      <c r="A36" s="4"/>
      <c r="B36" s="21">
        <f t="shared" si="1"/>
        <v>27</v>
      </c>
      <c r="C36" s="57"/>
      <c r="D36" s="193"/>
      <c r="E36" s="122"/>
      <c r="F36" s="123"/>
      <c r="G36" s="123"/>
      <c r="H36" s="122"/>
      <c r="I36" s="191" t="str">
        <f t="shared" si="2"/>
        <v/>
      </c>
      <c r="J36" s="138" t="str">
        <f>IF(COUNT(I36:$I$59)=0,"end",IF(NOT(AND(ISNUMBER(I36),ISNUMBER(H36))),"",IF(H36&lt;0.01,"",ROUND(I36,2)/ROUNDDOWN(H36,2))))</f>
        <v>end</v>
      </c>
      <c r="K36" s="18" t="str">
        <f t="shared" si="5"/>
        <v/>
      </c>
      <c r="L36" s="7"/>
      <c r="M36" s="4"/>
      <c r="N36" s="26">
        <v>0.01</v>
      </c>
      <c r="O36" s="24" t="str">
        <f t="shared" si="3"/>
        <v/>
      </c>
      <c r="P36" s="24"/>
      <c r="Q36" s="6"/>
      <c r="R36" s="4"/>
      <c r="S36" s="4"/>
      <c r="T36" s="4"/>
      <c r="U36" s="5"/>
      <c r="V36" s="4"/>
      <c r="W36" s="24"/>
      <c r="X36" s="24"/>
      <c r="Y36" s="4"/>
      <c r="Z36" s="76"/>
      <c r="AA36" s="72"/>
      <c r="AB36" s="139" t="str">
        <f t="shared" si="4"/>
        <v/>
      </c>
      <c r="AC36" s="139" t="str">
        <f t="shared" si="0"/>
        <v/>
      </c>
      <c r="AD36" s="72"/>
      <c r="AE36" s="72"/>
      <c r="AF36" s="4"/>
      <c r="AG36" s="4"/>
      <c r="AH36" s="4"/>
      <c r="AI36" s="4"/>
      <c r="AJ36" s="4"/>
      <c r="AK36" s="4"/>
      <c r="AL36" s="4"/>
    </row>
    <row r="37" spans="1:38" ht="15" customHeight="1" x14ac:dyDescent="0.25">
      <c r="A37" s="4"/>
      <c r="B37" s="21">
        <f t="shared" si="1"/>
        <v>28</v>
      </c>
      <c r="C37" s="57"/>
      <c r="D37" s="193"/>
      <c r="E37" s="122"/>
      <c r="F37" s="123"/>
      <c r="G37" s="123"/>
      <c r="H37" s="122"/>
      <c r="I37" s="191" t="str">
        <f t="shared" si="2"/>
        <v/>
      </c>
      <c r="J37" s="138" t="str">
        <f>IF(COUNT(I37:$I$59)=0,"end",IF(NOT(AND(ISNUMBER(I37),ISNUMBER(H37))),"",IF(H37&lt;0.01,"",ROUND(I37,2)/ROUNDDOWN(H37,2))))</f>
        <v>end</v>
      </c>
      <c r="K37" s="18" t="str">
        <f t="shared" si="5"/>
        <v/>
      </c>
      <c r="L37" s="7"/>
      <c r="M37" s="4"/>
      <c r="N37" s="26">
        <v>0.01</v>
      </c>
      <c r="O37" s="24" t="str">
        <f t="shared" si="3"/>
        <v/>
      </c>
      <c r="P37" s="24"/>
      <c r="Q37" s="6"/>
      <c r="R37" s="4"/>
      <c r="S37" s="4"/>
      <c r="T37" s="4"/>
      <c r="U37" s="5"/>
      <c r="V37" s="4"/>
      <c r="W37" s="24"/>
      <c r="X37" s="24"/>
      <c r="Y37" s="4"/>
      <c r="Z37" s="76"/>
      <c r="AA37" s="72"/>
      <c r="AB37" s="139" t="str">
        <f t="shared" si="4"/>
        <v/>
      </c>
      <c r="AC37" s="139" t="str">
        <f t="shared" si="0"/>
        <v/>
      </c>
      <c r="AD37" s="72"/>
      <c r="AE37" s="72"/>
      <c r="AF37" s="4"/>
      <c r="AG37" s="4"/>
      <c r="AH37" s="4"/>
      <c r="AI37" s="4"/>
      <c r="AJ37" s="4"/>
      <c r="AK37" s="4"/>
      <c r="AL37" s="4"/>
    </row>
    <row r="38" spans="1:38" ht="15" customHeight="1" x14ac:dyDescent="0.25">
      <c r="A38" s="4"/>
      <c r="B38" s="21">
        <f t="shared" si="1"/>
        <v>29</v>
      </c>
      <c r="C38" s="57"/>
      <c r="D38" s="193"/>
      <c r="E38" s="122"/>
      <c r="F38" s="123"/>
      <c r="G38" s="123"/>
      <c r="H38" s="122"/>
      <c r="I38" s="191" t="str">
        <f t="shared" si="2"/>
        <v/>
      </c>
      <c r="J38" s="138" t="str">
        <f>IF(COUNT(I38:$I$59)=0,"end",IF(NOT(AND(ISNUMBER(I38),ISNUMBER(H38))),"",IF(H38&lt;0.01,"",ROUND(I38,2)/ROUNDDOWN(H38,2))))</f>
        <v>end</v>
      </c>
      <c r="K38" s="18" t="str">
        <f t="shared" si="5"/>
        <v/>
      </c>
      <c r="L38" s="7"/>
      <c r="M38" s="4"/>
      <c r="N38" s="26">
        <v>0.01</v>
      </c>
      <c r="O38" s="24" t="str">
        <f t="shared" si="3"/>
        <v/>
      </c>
      <c r="P38" s="24"/>
      <c r="Q38" s="6"/>
      <c r="R38" s="4"/>
      <c r="S38" s="4"/>
      <c r="T38" s="4"/>
      <c r="U38" s="5"/>
      <c r="V38" s="4"/>
      <c r="W38" s="24"/>
      <c r="X38" s="24"/>
      <c r="Y38" s="4"/>
      <c r="Z38" s="76"/>
      <c r="AA38" s="72"/>
      <c r="AB38" s="139" t="str">
        <f t="shared" si="4"/>
        <v/>
      </c>
      <c r="AC38" s="139" t="str">
        <f t="shared" si="0"/>
        <v/>
      </c>
      <c r="AD38" s="72"/>
      <c r="AE38" s="72"/>
      <c r="AF38" s="4"/>
      <c r="AG38" s="4"/>
      <c r="AH38" s="4"/>
      <c r="AI38" s="4"/>
      <c r="AJ38" s="4"/>
      <c r="AK38" s="4"/>
      <c r="AL38" s="4"/>
    </row>
    <row r="39" spans="1:38" ht="15" customHeight="1" x14ac:dyDescent="0.25">
      <c r="A39" s="4"/>
      <c r="B39" s="21">
        <f t="shared" si="1"/>
        <v>30</v>
      </c>
      <c r="C39" s="57"/>
      <c r="D39" s="193"/>
      <c r="E39" s="122"/>
      <c r="F39" s="123"/>
      <c r="G39" s="123"/>
      <c r="H39" s="122"/>
      <c r="I39" s="191" t="str">
        <f t="shared" si="2"/>
        <v/>
      </c>
      <c r="J39" s="138" t="str">
        <f>IF(COUNT(I39:$I$59)=0,"end",IF(NOT(AND(ISNUMBER(I39),ISNUMBER(H39))),"",IF(H39&lt;0.01,"",ROUND(I39,2)/ROUNDDOWN(H39,2))))</f>
        <v>end</v>
      </c>
      <c r="K39" s="18" t="str">
        <f t="shared" si="5"/>
        <v/>
      </c>
      <c r="L39" s="7"/>
      <c r="M39" s="4"/>
      <c r="N39" s="26">
        <v>0.01</v>
      </c>
      <c r="O39" s="24" t="str">
        <f t="shared" si="3"/>
        <v/>
      </c>
      <c r="P39" s="24"/>
      <c r="Q39" s="6"/>
      <c r="R39" s="4"/>
      <c r="S39" s="4"/>
      <c r="T39" s="4"/>
      <c r="U39" s="5"/>
      <c r="V39" s="4"/>
      <c r="W39" s="24"/>
      <c r="X39" s="24"/>
      <c r="Y39" s="4"/>
      <c r="Z39" s="76"/>
      <c r="AA39" s="72"/>
      <c r="AB39" s="139" t="str">
        <f t="shared" si="4"/>
        <v/>
      </c>
      <c r="AC39" s="139" t="str">
        <f t="shared" si="0"/>
        <v/>
      </c>
      <c r="AD39" s="72"/>
      <c r="AE39" s="72"/>
      <c r="AF39" s="4"/>
      <c r="AG39" s="4"/>
      <c r="AH39" s="4"/>
      <c r="AI39" s="4"/>
      <c r="AJ39" s="4"/>
      <c r="AK39" s="4"/>
      <c r="AL39" s="4"/>
    </row>
    <row r="40" spans="1:38" ht="15" customHeight="1" x14ac:dyDescent="0.25">
      <c r="A40" s="4"/>
      <c r="B40" s="21">
        <f t="shared" si="1"/>
        <v>31</v>
      </c>
      <c r="C40" s="57"/>
      <c r="D40" s="193"/>
      <c r="E40" s="122"/>
      <c r="F40" s="123"/>
      <c r="G40" s="123"/>
      <c r="H40" s="122"/>
      <c r="I40" s="191" t="str">
        <f t="shared" si="2"/>
        <v/>
      </c>
      <c r="J40" s="138" t="str">
        <f>IF(COUNT(I40:$I$59)=0,"end",IF(NOT(AND(ISNUMBER(I40),ISNUMBER(H40))),"",IF(H40&lt;0.01,"",ROUND(I40,2)/ROUNDDOWN(H40,2))))</f>
        <v>end</v>
      </c>
      <c r="K40" s="18" t="str">
        <f t="shared" si="5"/>
        <v/>
      </c>
      <c r="L40" s="7"/>
      <c r="M40" s="4"/>
      <c r="N40" s="26">
        <v>0.01</v>
      </c>
      <c r="O40" s="24" t="str">
        <f t="shared" si="3"/>
        <v/>
      </c>
      <c r="P40" s="24"/>
      <c r="Q40" s="6"/>
      <c r="R40" s="4"/>
      <c r="S40" s="4"/>
      <c r="T40" s="4"/>
      <c r="U40" s="5"/>
      <c r="V40" s="4"/>
      <c r="W40" s="24"/>
      <c r="X40" s="24"/>
      <c r="Y40" s="4"/>
      <c r="Z40" s="76"/>
      <c r="AA40" s="72"/>
      <c r="AB40" s="139" t="str">
        <f t="shared" si="4"/>
        <v/>
      </c>
      <c r="AC40" s="139" t="str">
        <f t="shared" si="0"/>
        <v/>
      </c>
      <c r="AD40" s="72"/>
      <c r="AE40" s="72"/>
      <c r="AF40" s="4"/>
      <c r="AG40" s="4"/>
      <c r="AH40" s="4"/>
      <c r="AI40" s="4"/>
      <c r="AJ40" s="4"/>
      <c r="AK40" s="4"/>
      <c r="AL40" s="4"/>
    </row>
    <row r="41" spans="1:38" ht="15" customHeight="1" x14ac:dyDescent="0.25">
      <c r="A41" s="4"/>
      <c r="B41" s="21">
        <f t="shared" si="1"/>
        <v>32</v>
      </c>
      <c r="C41" s="57"/>
      <c r="D41" s="193"/>
      <c r="E41" s="122"/>
      <c r="F41" s="123"/>
      <c r="G41" s="123"/>
      <c r="H41" s="122"/>
      <c r="I41" s="191" t="str">
        <f t="shared" si="2"/>
        <v/>
      </c>
      <c r="J41" s="138" t="str">
        <f>IF(COUNT(I41:$I$59)=0,"end",IF(NOT(AND(ISNUMBER(I41),ISNUMBER(H41))),"",IF(H41&lt;0.01,"",ROUND(I41,2)/ROUNDDOWN(H41,2))))</f>
        <v>end</v>
      </c>
      <c r="K41" s="18" t="str">
        <f t="shared" si="5"/>
        <v/>
      </c>
      <c r="L41" s="7"/>
      <c r="M41" s="4"/>
      <c r="N41" s="26">
        <v>0.01</v>
      </c>
      <c r="O41" s="24" t="str">
        <f t="shared" si="3"/>
        <v/>
      </c>
      <c r="P41" s="24"/>
      <c r="Q41" s="6"/>
      <c r="R41" s="4"/>
      <c r="S41" s="4"/>
      <c r="T41" s="4"/>
      <c r="U41" s="5"/>
      <c r="V41" s="4"/>
      <c r="W41" s="24"/>
      <c r="X41" s="24"/>
      <c r="Y41" s="4"/>
      <c r="Z41" s="76"/>
      <c r="AA41" s="72"/>
      <c r="AB41" s="139" t="str">
        <f t="shared" si="4"/>
        <v/>
      </c>
      <c r="AC41" s="139" t="str">
        <f t="shared" si="0"/>
        <v/>
      </c>
      <c r="AD41" s="72"/>
      <c r="AE41" s="72"/>
      <c r="AF41" s="4"/>
      <c r="AG41" s="4"/>
      <c r="AH41" s="4"/>
      <c r="AI41" s="4"/>
      <c r="AJ41" s="4"/>
      <c r="AK41" s="4"/>
      <c r="AL41" s="4"/>
    </row>
    <row r="42" spans="1:38" ht="15" customHeight="1" x14ac:dyDescent="0.25">
      <c r="A42" s="4"/>
      <c r="B42" s="21">
        <f t="shared" si="1"/>
        <v>33</v>
      </c>
      <c r="C42" s="57"/>
      <c r="D42" s="193"/>
      <c r="E42" s="122"/>
      <c r="F42" s="123"/>
      <c r="G42" s="123"/>
      <c r="H42" s="122"/>
      <c r="I42" s="191" t="str">
        <f t="shared" si="2"/>
        <v/>
      </c>
      <c r="J42" s="138" t="str">
        <f>IF(COUNT(I42:$I$59)=0,"end",IF(NOT(AND(ISNUMBER(I42),ISNUMBER(H42))),"",IF(H42&lt;0.01,"",ROUND(I42,2)/ROUNDDOWN(H42,2))))</f>
        <v>end</v>
      </c>
      <c r="K42" s="18" t="str">
        <f t="shared" si="5"/>
        <v/>
      </c>
      <c r="L42" s="7"/>
      <c r="M42" s="4"/>
      <c r="N42" s="26">
        <v>0.01</v>
      </c>
      <c r="O42" s="24" t="str">
        <f t="shared" si="3"/>
        <v/>
      </c>
      <c r="P42" s="4"/>
      <c r="Q42" s="6"/>
      <c r="R42" s="4"/>
      <c r="S42" s="4"/>
      <c r="T42" s="4"/>
      <c r="U42" s="5"/>
      <c r="V42" s="4"/>
      <c r="W42" s="24"/>
      <c r="X42" s="24"/>
      <c r="Y42" s="4"/>
      <c r="Z42" s="76"/>
      <c r="AA42" s="72"/>
      <c r="AB42" s="139" t="str">
        <f t="shared" si="4"/>
        <v/>
      </c>
      <c r="AC42" s="139" t="str">
        <f t="shared" ref="AC42:AC59" si="6">IF(ISBLANK(H42),"",H42)</f>
        <v/>
      </c>
      <c r="AD42" s="72"/>
      <c r="AE42" s="72"/>
      <c r="AF42" s="4"/>
      <c r="AG42" s="4"/>
      <c r="AH42" s="4"/>
      <c r="AI42" s="4"/>
      <c r="AJ42" s="4"/>
      <c r="AK42" s="4"/>
      <c r="AL42" s="4"/>
    </row>
    <row r="43" spans="1:38" ht="15" customHeight="1" x14ac:dyDescent="0.25">
      <c r="A43" s="4"/>
      <c r="B43" s="21">
        <f t="shared" si="1"/>
        <v>34</v>
      </c>
      <c r="C43" s="57"/>
      <c r="D43" s="193"/>
      <c r="E43" s="122"/>
      <c r="F43" s="123"/>
      <c r="G43" s="123"/>
      <c r="H43" s="122"/>
      <c r="I43" s="191" t="str">
        <f t="shared" si="2"/>
        <v/>
      </c>
      <c r="J43" s="138" t="str">
        <f>IF(COUNT(I43:$I$59)=0,"end",IF(NOT(AND(ISNUMBER(I43),ISNUMBER(H43))),"",IF(H43&lt;0.01,"",ROUND(I43,2)/ROUNDDOWN(H43,2))))</f>
        <v>end</v>
      </c>
      <c r="K43" s="18" t="str">
        <f t="shared" si="5"/>
        <v/>
      </c>
      <c r="L43" s="7"/>
      <c r="M43" s="4"/>
      <c r="N43" s="26">
        <v>0.01</v>
      </c>
      <c r="O43" s="24" t="str">
        <f t="shared" si="3"/>
        <v/>
      </c>
      <c r="P43" s="4"/>
      <c r="Q43" s="6"/>
      <c r="R43" s="4"/>
      <c r="S43" s="4"/>
      <c r="T43" s="4"/>
      <c r="U43" s="5"/>
      <c r="V43" s="4"/>
      <c r="W43" s="24"/>
      <c r="X43" s="24"/>
      <c r="Y43" s="4"/>
      <c r="Z43" s="76"/>
      <c r="AA43" s="72"/>
      <c r="AB43" s="139" t="str">
        <f t="shared" si="4"/>
        <v/>
      </c>
      <c r="AC43" s="139" t="str">
        <f t="shared" si="6"/>
        <v/>
      </c>
      <c r="AD43" s="72"/>
      <c r="AE43" s="72"/>
      <c r="AF43" s="4"/>
      <c r="AG43" s="4"/>
      <c r="AH43" s="4"/>
      <c r="AI43" s="4"/>
      <c r="AJ43" s="4"/>
      <c r="AK43" s="4"/>
      <c r="AL43" s="4"/>
    </row>
    <row r="44" spans="1:38" ht="15" customHeight="1" x14ac:dyDescent="0.25">
      <c r="A44" s="4"/>
      <c r="B44" s="21">
        <f t="shared" si="1"/>
        <v>35</v>
      </c>
      <c r="C44" s="57"/>
      <c r="D44" s="193"/>
      <c r="E44" s="122"/>
      <c r="F44" s="123"/>
      <c r="G44" s="123"/>
      <c r="H44" s="122"/>
      <c r="I44" s="191" t="str">
        <f t="shared" si="2"/>
        <v/>
      </c>
      <c r="J44" s="138" t="str">
        <f>IF(COUNT(I44:$I$59)=0,"end",IF(NOT(AND(ISNUMBER(I44),ISNUMBER(H44))),"",IF(H44&lt;0.01,"",ROUND(I44,2)/ROUNDDOWN(H44,2))))</f>
        <v>end</v>
      </c>
      <c r="K44" s="18" t="str">
        <f t="shared" si="5"/>
        <v/>
      </c>
      <c r="L44" s="7"/>
      <c r="M44" s="4"/>
      <c r="N44" s="26">
        <v>0.01</v>
      </c>
      <c r="O44" s="24" t="str">
        <f t="shared" si="3"/>
        <v/>
      </c>
      <c r="P44" s="4"/>
      <c r="Q44" s="6"/>
      <c r="R44" s="4"/>
      <c r="S44" s="4"/>
      <c r="T44" s="4"/>
      <c r="U44" s="5"/>
      <c r="V44" s="4"/>
      <c r="W44" s="24"/>
      <c r="X44" s="24"/>
      <c r="Y44" s="4"/>
      <c r="Z44" s="76"/>
      <c r="AA44" s="72"/>
      <c r="AB44" s="139" t="str">
        <f t="shared" si="4"/>
        <v/>
      </c>
      <c r="AC44" s="139" t="str">
        <f t="shared" si="6"/>
        <v/>
      </c>
      <c r="AD44" s="72"/>
      <c r="AE44" s="72"/>
      <c r="AF44" s="4"/>
      <c r="AG44" s="4"/>
      <c r="AH44" s="4"/>
      <c r="AI44" s="4"/>
      <c r="AJ44" s="4"/>
      <c r="AK44" s="4"/>
      <c r="AL44" s="4"/>
    </row>
    <row r="45" spans="1:38" ht="15" customHeight="1" x14ac:dyDescent="0.25">
      <c r="A45" s="4"/>
      <c r="B45" s="21">
        <f t="shared" si="1"/>
        <v>36</v>
      </c>
      <c r="C45" s="57"/>
      <c r="D45" s="193"/>
      <c r="E45" s="122"/>
      <c r="F45" s="123"/>
      <c r="G45" s="123"/>
      <c r="H45" s="122"/>
      <c r="I45" s="191" t="str">
        <f t="shared" si="2"/>
        <v/>
      </c>
      <c r="J45" s="138" t="str">
        <f>IF(COUNT(I45:$I$59)=0,"end",IF(NOT(AND(ISNUMBER(I45),ISNUMBER(H45))),"",IF(H45&lt;0.01,"",ROUND(I45,2)/ROUNDDOWN(H45,2))))</f>
        <v>end</v>
      </c>
      <c r="K45" s="18" t="str">
        <f t="shared" si="5"/>
        <v/>
      </c>
      <c r="L45" s="7"/>
      <c r="M45" s="4"/>
      <c r="N45" s="26">
        <v>0.01</v>
      </c>
      <c r="O45" s="24" t="str">
        <f t="shared" si="3"/>
        <v/>
      </c>
      <c r="P45" s="4"/>
      <c r="Q45" s="6"/>
      <c r="R45" s="4"/>
      <c r="S45" s="4"/>
      <c r="T45" s="4"/>
      <c r="U45" s="5"/>
      <c r="V45" s="4"/>
      <c r="W45" s="24"/>
      <c r="X45" s="24"/>
      <c r="Y45" s="4"/>
      <c r="Z45" s="76"/>
      <c r="AA45" s="72"/>
      <c r="AB45" s="139" t="str">
        <f t="shared" si="4"/>
        <v/>
      </c>
      <c r="AC45" s="139" t="str">
        <f t="shared" si="6"/>
        <v/>
      </c>
      <c r="AD45" s="72"/>
      <c r="AE45" s="72"/>
      <c r="AF45" s="4"/>
      <c r="AG45" s="4"/>
      <c r="AH45" s="4"/>
      <c r="AI45" s="4"/>
      <c r="AJ45" s="4"/>
      <c r="AK45" s="4"/>
      <c r="AL45" s="4"/>
    </row>
    <row r="46" spans="1:38" ht="15" customHeight="1" x14ac:dyDescent="0.25">
      <c r="A46" s="4"/>
      <c r="B46" s="21">
        <f t="shared" si="1"/>
        <v>37</v>
      </c>
      <c r="C46" s="57"/>
      <c r="D46" s="193"/>
      <c r="E46" s="122"/>
      <c r="F46" s="123"/>
      <c r="G46" s="123"/>
      <c r="H46" s="122"/>
      <c r="I46" s="191" t="str">
        <f t="shared" si="2"/>
        <v/>
      </c>
      <c r="J46" s="138" t="str">
        <f>IF(COUNT(I46:$I$59)=0,"end",IF(NOT(AND(ISNUMBER(I46),ISNUMBER(H46))),"",IF(H46&lt;0.01,"",ROUND(I46,2)/ROUNDDOWN(H46,2))))</f>
        <v>end</v>
      </c>
      <c r="K46" s="18" t="str">
        <f t="shared" si="5"/>
        <v/>
      </c>
      <c r="L46" s="7"/>
      <c r="M46" s="4"/>
      <c r="N46" s="26">
        <v>0.01</v>
      </c>
      <c r="O46" s="24" t="str">
        <f t="shared" si="3"/>
        <v/>
      </c>
      <c r="P46" s="4"/>
      <c r="Q46" s="6"/>
      <c r="R46" s="4"/>
      <c r="S46" s="4"/>
      <c r="T46" s="4"/>
      <c r="U46" s="5"/>
      <c r="V46" s="4"/>
      <c r="W46" s="24"/>
      <c r="X46" s="24"/>
      <c r="Y46" s="4"/>
      <c r="Z46" s="76"/>
      <c r="AA46" s="72"/>
      <c r="AB46" s="139" t="str">
        <f t="shared" si="4"/>
        <v/>
      </c>
      <c r="AC46" s="139" t="str">
        <f t="shared" si="6"/>
        <v/>
      </c>
      <c r="AD46" s="72"/>
      <c r="AE46" s="72"/>
      <c r="AF46" s="4"/>
      <c r="AG46" s="4"/>
      <c r="AH46" s="4"/>
      <c r="AI46" s="4"/>
      <c r="AJ46" s="4"/>
      <c r="AK46" s="4"/>
      <c r="AL46" s="4"/>
    </row>
    <row r="47" spans="1:38" ht="15" customHeight="1" x14ac:dyDescent="0.25">
      <c r="A47" s="4"/>
      <c r="B47" s="21">
        <f t="shared" si="1"/>
        <v>38</v>
      </c>
      <c r="C47" s="57"/>
      <c r="D47" s="193"/>
      <c r="E47" s="122"/>
      <c r="F47" s="123"/>
      <c r="G47" s="123"/>
      <c r="H47" s="122"/>
      <c r="I47" s="191" t="str">
        <f t="shared" si="2"/>
        <v/>
      </c>
      <c r="J47" s="138" t="str">
        <f>IF(COUNT(I47:$I$59)=0,"end",IF(NOT(AND(ISNUMBER(I47),ISNUMBER(H47))),"",IF(H47&lt;0.01,"",ROUND(I47,2)/ROUNDDOWN(H47,2))))</f>
        <v>end</v>
      </c>
      <c r="K47" s="18" t="str">
        <f t="shared" si="5"/>
        <v/>
      </c>
      <c r="L47" s="7"/>
      <c r="M47" s="4"/>
      <c r="N47" s="26">
        <v>0.01</v>
      </c>
      <c r="O47" s="24" t="str">
        <f t="shared" si="3"/>
        <v/>
      </c>
      <c r="P47" s="4"/>
      <c r="Q47" s="6"/>
      <c r="R47" s="4"/>
      <c r="S47" s="4"/>
      <c r="T47" s="4"/>
      <c r="U47" s="5"/>
      <c r="V47" s="4"/>
      <c r="W47" s="24"/>
      <c r="X47" s="24"/>
      <c r="Y47" s="4"/>
      <c r="Z47" s="76"/>
      <c r="AA47" s="72"/>
      <c r="AB47" s="139" t="str">
        <f t="shared" si="4"/>
        <v/>
      </c>
      <c r="AC47" s="139" t="str">
        <f t="shared" si="6"/>
        <v/>
      </c>
      <c r="AD47" s="72"/>
      <c r="AE47" s="72"/>
      <c r="AF47" s="4"/>
      <c r="AG47" s="4"/>
      <c r="AH47" s="4"/>
      <c r="AI47" s="4"/>
      <c r="AJ47" s="4"/>
      <c r="AK47" s="4"/>
      <c r="AL47" s="4"/>
    </row>
    <row r="48" spans="1:38" ht="15" customHeight="1" x14ac:dyDescent="0.25">
      <c r="A48" s="4"/>
      <c r="B48" s="21">
        <f t="shared" si="1"/>
        <v>39</v>
      </c>
      <c r="C48" s="57"/>
      <c r="D48" s="193"/>
      <c r="E48" s="122"/>
      <c r="F48" s="123"/>
      <c r="G48" s="123"/>
      <c r="H48" s="122"/>
      <c r="I48" s="191" t="str">
        <f t="shared" si="2"/>
        <v/>
      </c>
      <c r="J48" s="138" t="str">
        <f>IF(COUNT(I48:$I$59)=0,"end",IF(NOT(AND(ISNUMBER(I48),ISNUMBER(H48))),"",IF(H48&lt;0.01,"",ROUND(I48,2)/ROUNDDOWN(H48,2))))</f>
        <v>end</v>
      </c>
      <c r="K48" s="18" t="str">
        <f t="shared" si="5"/>
        <v/>
      </c>
      <c r="L48" s="7"/>
      <c r="M48" s="4"/>
      <c r="N48" s="26">
        <v>0.01</v>
      </c>
      <c r="O48" s="24" t="str">
        <f t="shared" si="3"/>
        <v/>
      </c>
      <c r="P48" s="4"/>
      <c r="Q48" s="6"/>
      <c r="R48" s="4"/>
      <c r="S48" s="4"/>
      <c r="T48" s="4"/>
      <c r="U48" s="5"/>
      <c r="V48" s="4"/>
      <c r="W48" s="24"/>
      <c r="X48" s="24"/>
      <c r="Y48" s="4"/>
      <c r="Z48" s="76"/>
      <c r="AA48" s="72"/>
      <c r="AB48" s="139" t="str">
        <f t="shared" si="4"/>
        <v/>
      </c>
      <c r="AC48" s="139" t="str">
        <f t="shared" si="6"/>
        <v/>
      </c>
      <c r="AD48" s="72"/>
      <c r="AE48" s="72"/>
      <c r="AF48" s="4"/>
      <c r="AG48" s="4"/>
      <c r="AH48" s="4"/>
      <c r="AI48" s="4"/>
      <c r="AJ48" s="4"/>
      <c r="AK48" s="4"/>
      <c r="AL48" s="4"/>
    </row>
    <row r="49" spans="1:38" ht="15" customHeight="1" x14ac:dyDescent="0.25">
      <c r="A49" s="4"/>
      <c r="B49" s="21">
        <f t="shared" si="1"/>
        <v>40</v>
      </c>
      <c r="C49" s="57"/>
      <c r="D49" s="193"/>
      <c r="E49" s="122"/>
      <c r="F49" s="123"/>
      <c r="G49" s="123"/>
      <c r="H49" s="122"/>
      <c r="I49" s="191" t="str">
        <f t="shared" si="2"/>
        <v/>
      </c>
      <c r="J49" s="138" t="str">
        <f>IF(COUNT(I49:$I$59)=0,"end",IF(NOT(AND(ISNUMBER(I49),ISNUMBER(H49))),"",IF(H49&lt;0.01,"",ROUND(I49,2)/ROUNDDOWN(H49,2))))</f>
        <v>end</v>
      </c>
      <c r="K49" s="18" t="str">
        <f t="shared" si="5"/>
        <v/>
      </c>
      <c r="L49" s="7"/>
      <c r="M49" s="4"/>
      <c r="N49" s="26">
        <v>0.01</v>
      </c>
      <c r="O49" s="24" t="str">
        <f t="shared" si="3"/>
        <v/>
      </c>
      <c r="P49" s="4"/>
      <c r="Q49" s="6"/>
      <c r="R49" s="4"/>
      <c r="S49" s="4"/>
      <c r="T49" s="4"/>
      <c r="U49" s="5"/>
      <c r="V49" s="4"/>
      <c r="W49" s="24"/>
      <c r="X49" s="24"/>
      <c r="Y49" s="4"/>
      <c r="Z49" s="76"/>
      <c r="AA49" s="72"/>
      <c r="AB49" s="139" t="str">
        <f t="shared" si="4"/>
        <v/>
      </c>
      <c r="AC49" s="139" t="str">
        <f t="shared" si="6"/>
        <v/>
      </c>
      <c r="AD49" s="72"/>
      <c r="AE49" s="72"/>
      <c r="AF49" s="4"/>
      <c r="AG49" s="4"/>
      <c r="AH49" s="4"/>
      <c r="AI49" s="4"/>
      <c r="AJ49" s="4"/>
      <c r="AK49" s="4"/>
      <c r="AL49" s="4"/>
    </row>
    <row r="50" spans="1:38" ht="15" customHeight="1" x14ac:dyDescent="0.25">
      <c r="A50" s="4"/>
      <c r="B50" s="21">
        <f t="shared" si="1"/>
        <v>41</v>
      </c>
      <c r="C50" s="57"/>
      <c r="D50" s="193"/>
      <c r="E50" s="122"/>
      <c r="F50" s="123"/>
      <c r="G50" s="123"/>
      <c r="H50" s="122"/>
      <c r="I50" s="191" t="str">
        <f t="shared" si="2"/>
        <v/>
      </c>
      <c r="J50" s="138" t="str">
        <f>IF(COUNT(I50:$I$59)=0,"end",IF(NOT(AND(ISNUMBER(I50),ISNUMBER(H50))),"",IF(H50&lt;0.01,"",ROUND(I50,2)/ROUNDDOWN(H50,2))))</f>
        <v>end</v>
      </c>
      <c r="K50" s="18" t="str">
        <f t="shared" si="5"/>
        <v/>
      </c>
      <c r="L50" s="7"/>
      <c r="M50" s="4"/>
      <c r="N50" s="26">
        <v>0.01</v>
      </c>
      <c r="O50" s="24" t="str">
        <f t="shared" si="3"/>
        <v/>
      </c>
      <c r="P50" s="4"/>
      <c r="Q50" s="6"/>
      <c r="R50" s="4"/>
      <c r="S50" s="4"/>
      <c r="T50" s="4"/>
      <c r="U50" s="5"/>
      <c r="V50" s="4"/>
      <c r="W50" s="24"/>
      <c r="X50" s="24"/>
      <c r="Y50" s="4"/>
      <c r="Z50" s="76"/>
      <c r="AA50" s="72"/>
      <c r="AB50" s="139" t="str">
        <f t="shared" si="4"/>
        <v/>
      </c>
      <c r="AC50" s="139" t="str">
        <f t="shared" si="6"/>
        <v/>
      </c>
      <c r="AD50" s="72"/>
      <c r="AE50" s="72"/>
      <c r="AF50" s="4"/>
      <c r="AG50" s="4"/>
      <c r="AH50" s="4"/>
      <c r="AI50" s="4"/>
      <c r="AJ50" s="4"/>
      <c r="AK50" s="4"/>
      <c r="AL50" s="4"/>
    </row>
    <row r="51" spans="1:38" x14ac:dyDescent="0.25">
      <c r="A51" s="4"/>
      <c r="B51" s="21">
        <f t="shared" si="1"/>
        <v>42</v>
      </c>
      <c r="C51" s="57"/>
      <c r="D51" s="193"/>
      <c r="E51" s="122"/>
      <c r="F51" s="123"/>
      <c r="G51" s="123"/>
      <c r="H51" s="122"/>
      <c r="I51" s="191" t="str">
        <f t="shared" si="2"/>
        <v/>
      </c>
      <c r="J51" s="138" t="str">
        <f>IF(COUNT(I51:$I$59)=0,"end",IF(NOT(AND(ISNUMBER(I51),ISNUMBER(H51))),"",IF(H51&lt;0.01,"",ROUND(I51,2)/ROUNDDOWN(H51,2))))</f>
        <v>end</v>
      </c>
      <c r="K51" s="18" t="str">
        <f t="shared" si="5"/>
        <v/>
      </c>
      <c r="L51" s="7"/>
      <c r="M51" s="4"/>
      <c r="N51" s="26">
        <v>0.01</v>
      </c>
      <c r="O51" s="24" t="str">
        <f t="shared" si="3"/>
        <v/>
      </c>
      <c r="P51" s="4"/>
      <c r="Q51" s="6"/>
      <c r="R51" s="4"/>
      <c r="S51" s="4"/>
      <c r="T51" s="4"/>
      <c r="U51" s="5"/>
      <c r="V51" s="4"/>
      <c r="W51" s="24"/>
      <c r="X51" s="24"/>
      <c r="Y51" s="4"/>
      <c r="Z51" s="76"/>
      <c r="AA51" s="72"/>
      <c r="AB51" s="139" t="str">
        <f t="shared" si="4"/>
        <v/>
      </c>
      <c r="AC51" s="139" t="str">
        <f t="shared" si="6"/>
        <v/>
      </c>
      <c r="AD51" s="72"/>
      <c r="AE51" s="72"/>
      <c r="AF51" s="4"/>
      <c r="AG51" s="4"/>
      <c r="AH51" s="4"/>
      <c r="AI51" s="4"/>
      <c r="AJ51" s="4"/>
      <c r="AK51" s="4"/>
      <c r="AL51" s="4"/>
    </row>
    <row r="52" spans="1:38" x14ac:dyDescent="0.25">
      <c r="A52" s="4"/>
      <c r="B52" s="21">
        <f t="shared" si="1"/>
        <v>43</v>
      </c>
      <c r="C52" s="57"/>
      <c r="D52" s="193"/>
      <c r="E52" s="122"/>
      <c r="F52" s="123"/>
      <c r="G52" s="123"/>
      <c r="H52" s="122"/>
      <c r="I52" s="191" t="str">
        <f t="shared" si="2"/>
        <v/>
      </c>
      <c r="J52" s="138" t="str">
        <f>IF(COUNT(I52:$I$59)=0,"end",IF(NOT(AND(ISNUMBER(I52),ISNUMBER(H52))),"",IF(H52&lt;0.01,"",ROUND(I52,2)/ROUNDDOWN(H52,2))))</f>
        <v>end</v>
      </c>
      <c r="K52" s="18" t="str">
        <f t="shared" si="5"/>
        <v/>
      </c>
      <c r="L52" s="7"/>
      <c r="M52" s="4"/>
      <c r="N52" s="26">
        <v>0.01</v>
      </c>
      <c r="O52" s="24" t="str">
        <f t="shared" si="3"/>
        <v/>
      </c>
      <c r="P52" s="4"/>
      <c r="Q52" s="6"/>
      <c r="R52" s="4"/>
      <c r="S52" s="4"/>
      <c r="T52" s="4"/>
      <c r="U52" s="5"/>
      <c r="V52" s="4"/>
      <c r="W52" s="24"/>
      <c r="X52" s="24"/>
      <c r="Y52" s="4"/>
      <c r="Z52" s="76"/>
      <c r="AA52" s="72"/>
      <c r="AB52" s="139" t="str">
        <f t="shared" si="4"/>
        <v/>
      </c>
      <c r="AC52" s="139" t="str">
        <f t="shared" si="6"/>
        <v/>
      </c>
      <c r="AD52" s="72"/>
      <c r="AE52" s="72"/>
      <c r="AF52" s="4"/>
      <c r="AG52" s="4"/>
      <c r="AH52" s="4"/>
      <c r="AI52" s="4"/>
      <c r="AJ52" s="4"/>
      <c r="AK52" s="4"/>
      <c r="AL52" s="4"/>
    </row>
    <row r="53" spans="1:38" x14ac:dyDescent="0.25">
      <c r="A53" s="4"/>
      <c r="B53" s="21">
        <f t="shared" si="1"/>
        <v>44</v>
      </c>
      <c r="C53" s="57"/>
      <c r="D53" s="193"/>
      <c r="E53" s="122"/>
      <c r="F53" s="123"/>
      <c r="G53" s="123"/>
      <c r="H53" s="122"/>
      <c r="I53" s="191" t="str">
        <f t="shared" si="2"/>
        <v/>
      </c>
      <c r="J53" s="138" t="str">
        <f>IF(COUNT(I53:$I$59)=0,"end",IF(NOT(AND(ISNUMBER(I53),ISNUMBER(H53))),"",IF(H53&lt;0.01,"",ROUND(I53,2)/ROUNDDOWN(H53,2))))</f>
        <v>end</v>
      </c>
      <c r="K53" s="18" t="str">
        <f t="shared" si="5"/>
        <v/>
      </c>
      <c r="L53" s="7"/>
      <c r="M53" s="4"/>
      <c r="N53" s="26">
        <v>0.01</v>
      </c>
      <c r="O53" s="24" t="str">
        <f t="shared" si="3"/>
        <v/>
      </c>
      <c r="P53" s="4"/>
      <c r="Q53" s="6"/>
      <c r="R53" s="4"/>
      <c r="S53" s="4"/>
      <c r="T53" s="4"/>
      <c r="U53" s="5"/>
      <c r="V53" s="4"/>
      <c r="W53" s="24"/>
      <c r="X53" s="24"/>
      <c r="Y53" s="4"/>
      <c r="Z53" s="76"/>
      <c r="AA53" s="72"/>
      <c r="AB53" s="139" t="str">
        <f t="shared" si="4"/>
        <v/>
      </c>
      <c r="AC53" s="139" t="str">
        <f t="shared" si="6"/>
        <v/>
      </c>
      <c r="AD53" s="72"/>
      <c r="AE53" s="72"/>
      <c r="AF53" s="4"/>
      <c r="AG53" s="4"/>
      <c r="AH53" s="4"/>
      <c r="AI53" s="4"/>
      <c r="AJ53" s="4"/>
      <c r="AK53" s="4"/>
      <c r="AL53" s="4"/>
    </row>
    <row r="54" spans="1:38" x14ac:dyDescent="0.25">
      <c r="A54" s="4"/>
      <c r="B54" s="21">
        <f t="shared" si="1"/>
        <v>45</v>
      </c>
      <c r="C54" s="57"/>
      <c r="D54" s="193"/>
      <c r="E54" s="122"/>
      <c r="F54" s="123"/>
      <c r="G54" s="123"/>
      <c r="H54" s="122"/>
      <c r="I54" s="191" t="str">
        <f t="shared" si="2"/>
        <v/>
      </c>
      <c r="J54" s="138" t="str">
        <f>IF(COUNT(I54:$I$59)=0,"end",IF(NOT(AND(ISNUMBER(I54),ISNUMBER(H54))),"",IF(H54&lt;0.01,"",ROUND(I54,2)/ROUNDDOWN(H54,2))))</f>
        <v>end</v>
      </c>
      <c r="K54" s="18" t="str">
        <f t="shared" si="5"/>
        <v/>
      </c>
      <c r="L54" s="7"/>
      <c r="M54" s="4"/>
      <c r="N54" s="26">
        <v>0.01</v>
      </c>
      <c r="O54" s="24" t="str">
        <f t="shared" si="3"/>
        <v/>
      </c>
      <c r="P54" s="4"/>
      <c r="Q54" s="6"/>
      <c r="R54" s="4"/>
      <c r="S54" s="4"/>
      <c r="T54" s="4"/>
      <c r="U54" s="5"/>
      <c r="V54" s="4"/>
      <c r="W54" s="24"/>
      <c r="X54" s="24"/>
      <c r="Y54" s="4"/>
      <c r="Z54" s="76"/>
      <c r="AA54" s="72"/>
      <c r="AB54" s="139" t="str">
        <f t="shared" si="4"/>
        <v/>
      </c>
      <c r="AC54" s="139" t="str">
        <f t="shared" si="6"/>
        <v/>
      </c>
      <c r="AD54" s="72"/>
      <c r="AE54" s="72"/>
      <c r="AF54" s="4"/>
      <c r="AG54" s="4"/>
      <c r="AH54" s="4"/>
      <c r="AI54" s="4"/>
      <c r="AJ54" s="4"/>
      <c r="AK54" s="4"/>
      <c r="AL54" s="4"/>
    </row>
    <row r="55" spans="1:38" x14ac:dyDescent="0.25">
      <c r="A55" s="4"/>
      <c r="B55" s="21">
        <f t="shared" si="1"/>
        <v>46</v>
      </c>
      <c r="C55" s="57"/>
      <c r="D55" s="193"/>
      <c r="E55" s="122"/>
      <c r="F55" s="123"/>
      <c r="G55" s="123"/>
      <c r="H55" s="122"/>
      <c r="I55" s="191" t="str">
        <f t="shared" si="2"/>
        <v/>
      </c>
      <c r="J55" s="138" t="str">
        <f>IF(COUNT(I55:$I$59)=0,"end",IF(NOT(AND(ISNUMBER(I55),ISNUMBER(H55))),"",IF(H55&lt;0.01,"",ROUND(I55,2)/ROUNDDOWN(H55,2))))</f>
        <v>end</v>
      </c>
      <c r="K55" s="18" t="str">
        <f t="shared" si="5"/>
        <v/>
      </c>
      <c r="L55" s="7"/>
      <c r="M55" s="4"/>
      <c r="N55" s="26">
        <v>0.01</v>
      </c>
      <c r="O55" s="24" t="str">
        <f t="shared" si="3"/>
        <v/>
      </c>
      <c r="P55" s="4"/>
      <c r="Q55" s="6"/>
      <c r="R55" s="4"/>
      <c r="S55" s="4"/>
      <c r="T55" s="4"/>
      <c r="U55" s="5"/>
      <c r="V55" s="4"/>
      <c r="W55" s="24"/>
      <c r="X55" s="24"/>
      <c r="Y55" s="4"/>
      <c r="Z55" s="76"/>
      <c r="AA55" s="72"/>
      <c r="AB55" s="139" t="str">
        <f t="shared" si="4"/>
        <v/>
      </c>
      <c r="AC55" s="139" t="str">
        <f t="shared" si="6"/>
        <v/>
      </c>
      <c r="AD55" s="72"/>
      <c r="AE55" s="72"/>
      <c r="AF55" s="4"/>
      <c r="AG55" s="4"/>
      <c r="AH55" s="4"/>
      <c r="AI55" s="4"/>
      <c r="AJ55" s="4"/>
      <c r="AK55" s="4"/>
      <c r="AL55" s="4"/>
    </row>
    <row r="56" spans="1:38" x14ac:dyDescent="0.25">
      <c r="A56" s="4"/>
      <c r="B56" s="21">
        <f t="shared" si="1"/>
        <v>47</v>
      </c>
      <c r="C56" s="57"/>
      <c r="D56" s="193"/>
      <c r="E56" s="122"/>
      <c r="F56" s="123"/>
      <c r="G56" s="123"/>
      <c r="H56" s="122"/>
      <c r="I56" s="191" t="str">
        <f t="shared" si="2"/>
        <v/>
      </c>
      <c r="J56" s="138" t="str">
        <f>IF(COUNT(I56:$I$59)=0,"end",IF(NOT(AND(ISNUMBER(I56),ISNUMBER(H56))),"",IF(H56&lt;0.01,"",ROUND(I56,2)/ROUNDDOWN(H56,2))))</f>
        <v>end</v>
      </c>
      <c r="K56" s="18" t="str">
        <f t="shared" si="5"/>
        <v/>
      </c>
      <c r="L56" s="7"/>
      <c r="M56" s="4"/>
      <c r="N56" s="26">
        <v>0.01</v>
      </c>
      <c r="O56" s="24" t="str">
        <f t="shared" si="3"/>
        <v/>
      </c>
      <c r="P56" s="4"/>
      <c r="Q56" s="6"/>
      <c r="R56" s="4"/>
      <c r="S56" s="4"/>
      <c r="T56" s="4"/>
      <c r="U56" s="5"/>
      <c r="V56" s="4"/>
      <c r="W56" s="24"/>
      <c r="X56" s="24"/>
      <c r="Y56" s="4"/>
      <c r="Z56" s="76"/>
      <c r="AA56" s="72"/>
      <c r="AB56" s="139" t="str">
        <f t="shared" si="4"/>
        <v/>
      </c>
      <c r="AC56" s="139" t="str">
        <f t="shared" si="6"/>
        <v/>
      </c>
      <c r="AD56" s="72"/>
      <c r="AE56" s="72"/>
      <c r="AF56" s="4"/>
      <c r="AG56" s="4"/>
      <c r="AH56" s="4"/>
      <c r="AI56" s="4"/>
      <c r="AJ56" s="4"/>
      <c r="AK56" s="4"/>
      <c r="AL56" s="4"/>
    </row>
    <row r="57" spans="1:38" x14ac:dyDescent="0.25">
      <c r="A57" s="4"/>
      <c r="B57" s="21">
        <f t="shared" si="1"/>
        <v>48</v>
      </c>
      <c r="C57" s="57"/>
      <c r="D57" s="193"/>
      <c r="E57" s="122"/>
      <c r="F57" s="123"/>
      <c r="G57" s="123"/>
      <c r="H57" s="122"/>
      <c r="I57" s="191" t="str">
        <f t="shared" si="2"/>
        <v/>
      </c>
      <c r="J57" s="138" t="str">
        <f>IF(COUNT(I57:$I$59)=0,"end",IF(NOT(AND(ISNUMBER(I57),ISNUMBER(H57))),"",IF(H57&lt;0.01,"",ROUND(I57,2)/ROUNDDOWN(H57,2))))</f>
        <v>end</v>
      </c>
      <c r="K57" s="18" t="str">
        <f t="shared" si="5"/>
        <v/>
      </c>
      <c r="L57" s="7"/>
      <c r="M57" s="4"/>
      <c r="N57" s="26">
        <v>0.01</v>
      </c>
      <c r="O57" s="24" t="str">
        <f t="shared" si="3"/>
        <v/>
      </c>
      <c r="P57" s="4"/>
      <c r="Q57" s="6"/>
      <c r="R57" s="4"/>
      <c r="S57" s="4"/>
      <c r="T57" s="4"/>
      <c r="U57" s="5"/>
      <c r="V57" s="4"/>
      <c r="W57" s="24"/>
      <c r="X57" s="24"/>
      <c r="Y57" s="4"/>
      <c r="Z57" s="76"/>
      <c r="AA57" s="72"/>
      <c r="AB57" s="139" t="str">
        <f t="shared" si="4"/>
        <v/>
      </c>
      <c r="AC57" s="139" t="str">
        <f t="shared" si="6"/>
        <v/>
      </c>
      <c r="AD57" s="72"/>
      <c r="AE57" s="72"/>
      <c r="AF57" s="4"/>
      <c r="AG57" s="4"/>
      <c r="AH57" s="4"/>
      <c r="AI57" s="4"/>
      <c r="AJ57" s="4"/>
      <c r="AK57" s="4"/>
      <c r="AL57" s="4"/>
    </row>
    <row r="58" spans="1:38" x14ac:dyDescent="0.25">
      <c r="A58" s="4"/>
      <c r="B58" s="21">
        <f t="shared" si="1"/>
        <v>49</v>
      </c>
      <c r="C58" s="57"/>
      <c r="D58" s="193"/>
      <c r="E58" s="122"/>
      <c r="F58" s="123"/>
      <c r="G58" s="123"/>
      <c r="H58" s="122"/>
      <c r="I58" s="191" t="str">
        <f t="shared" si="2"/>
        <v/>
      </c>
      <c r="J58" s="138" t="str">
        <f>IF(COUNT(I58:$I$59)=0,"end",IF(NOT(AND(ISNUMBER(I58),ISNUMBER(H58))),"",IF(H58&lt;0.01,"",ROUND(I58,2)/ROUNDDOWN(H58,2))))</f>
        <v>end</v>
      </c>
      <c r="K58" s="18" t="str">
        <f t="shared" si="5"/>
        <v/>
      </c>
      <c r="L58" s="7"/>
      <c r="M58" s="4"/>
      <c r="N58" s="26">
        <v>0.01</v>
      </c>
      <c r="O58" s="24" t="str">
        <f t="shared" si="3"/>
        <v/>
      </c>
      <c r="P58" s="4"/>
      <c r="Q58" s="6"/>
      <c r="R58" s="4"/>
      <c r="S58" s="4"/>
      <c r="T58" s="4"/>
      <c r="U58" s="5"/>
      <c r="V58" s="4"/>
      <c r="W58" s="24"/>
      <c r="X58" s="24"/>
      <c r="Y58" s="4"/>
      <c r="Z58" s="76"/>
      <c r="AA58" s="72"/>
      <c r="AB58" s="139" t="str">
        <f t="shared" si="4"/>
        <v/>
      </c>
      <c r="AC58" s="139" t="str">
        <f t="shared" si="6"/>
        <v/>
      </c>
      <c r="AD58" s="72"/>
      <c r="AE58" s="72"/>
      <c r="AF58" s="4"/>
      <c r="AG58" s="4"/>
      <c r="AH58" s="4"/>
      <c r="AI58" s="4"/>
      <c r="AJ58" s="4"/>
      <c r="AK58" s="4"/>
      <c r="AL58" s="4"/>
    </row>
    <row r="59" spans="1:38" x14ac:dyDescent="0.25">
      <c r="A59" s="4"/>
      <c r="B59" s="21">
        <f t="shared" si="1"/>
        <v>50</v>
      </c>
      <c r="C59" s="57"/>
      <c r="D59" s="193"/>
      <c r="E59" s="122"/>
      <c r="F59" s="123"/>
      <c r="G59" s="125"/>
      <c r="H59" s="122"/>
      <c r="I59" s="191" t="str">
        <f t="shared" si="2"/>
        <v/>
      </c>
      <c r="J59" s="138" t="str">
        <f>IF(COUNT(I59:$I$59)=0,"end",IF(NOT(AND(ISNUMBER(I59),ISNUMBER(H59))),"",IF(H59&lt;0.01,"",ROUND(I59,2)/ROUNDDOWN(H59,2))))</f>
        <v>end</v>
      </c>
      <c r="K59" s="18" t="str">
        <f t="shared" si="5"/>
        <v/>
      </c>
      <c r="L59" s="7"/>
      <c r="M59" s="4"/>
      <c r="N59" s="26">
        <v>0.01</v>
      </c>
      <c r="O59" s="24" t="str">
        <f t="shared" si="3"/>
        <v/>
      </c>
      <c r="P59" s="4"/>
      <c r="Q59" s="6"/>
      <c r="R59" s="4"/>
      <c r="S59" s="4"/>
      <c r="T59" s="4"/>
      <c r="U59" s="5"/>
      <c r="V59" s="4"/>
      <c r="W59" s="24"/>
      <c r="X59" s="24"/>
      <c r="Y59" s="4"/>
      <c r="Z59" s="76"/>
      <c r="AA59" s="72"/>
      <c r="AB59" s="139" t="str">
        <f t="shared" si="4"/>
        <v/>
      </c>
      <c r="AC59" s="139" t="str">
        <f t="shared" si="6"/>
        <v/>
      </c>
      <c r="AD59" s="72"/>
      <c r="AE59" s="72"/>
      <c r="AF59" s="4"/>
      <c r="AG59" s="4"/>
      <c r="AH59" s="4"/>
      <c r="AI59" s="4"/>
      <c r="AJ59" s="4"/>
      <c r="AK59" s="4"/>
      <c r="AL59" s="4"/>
    </row>
    <row r="60" spans="1:38" x14ac:dyDescent="0.25">
      <c r="A60" s="4"/>
      <c r="B60" s="6"/>
      <c r="C60" s="4"/>
      <c r="D60" s="4"/>
      <c r="E60" s="4"/>
      <c r="F60" s="114"/>
      <c r="G60" s="114"/>
      <c r="H60" s="4"/>
      <c r="I60" s="114"/>
      <c r="J60" s="4"/>
      <c r="K60" s="5"/>
      <c r="L60" s="4"/>
      <c r="M60" s="4"/>
      <c r="N60" s="4"/>
      <c r="O60" s="4"/>
      <c r="P60" s="4"/>
      <c r="Q60" s="6"/>
      <c r="R60" s="4"/>
      <c r="S60" s="4"/>
      <c r="T60" s="4"/>
      <c r="U60" s="5"/>
      <c r="V60" s="4"/>
      <c r="W60" s="4"/>
      <c r="X60" s="4"/>
      <c r="Y60" s="4"/>
      <c r="Z60" s="72"/>
      <c r="AA60" s="72"/>
      <c r="AB60" s="72"/>
      <c r="AC60" s="72"/>
      <c r="AD60" s="72"/>
      <c r="AE60" s="72"/>
      <c r="AF60" s="4"/>
      <c r="AG60" s="4"/>
      <c r="AH60" s="4"/>
      <c r="AI60" s="4"/>
      <c r="AJ60" s="4"/>
      <c r="AK60" s="4"/>
      <c r="AL60" s="4"/>
    </row>
    <row r="61" spans="1:38" x14ac:dyDescent="0.25">
      <c r="A61" s="4"/>
      <c r="B61" s="6"/>
      <c r="C61" s="4"/>
      <c r="D61" s="4"/>
      <c r="E61" s="4"/>
      <c r="F61" s="114"/>
      <c r="G61" s="114"/>
      <c r="H61" s="4"/>
      <c r="I61" s="114"/>
      <c r="J61" s="4"/>
      <c r="K61" s="5"/>
      <c r="L61" s="4"/>
      <c r="M61" s="4"/>
      <c r="N61" s="4"/>
      <c r="O61" s="4"/>
      <c r="P61" s="4"/>
      <c r="Q61" s="6"/>
      <c r="R61" s="4"/>
      <c r="S61" s="4"/>
      <c r="T61" s="4"/>
      <c r="U61" s="5"/>
      <c r="V61" s="4"/>
      <c r="W61" s="4"/>
      <c r="X61" s="4"/>
      <c r="Y61" s="4"/>
      <c r="Z61" s="72"/>
      <c r="AA61" s="72"/>
      <c r="AB61" s="72"/>
      <c r="AC61" s="72"/>
      <c r="AD61" s="72"/>
      <c r="AE61" s="72"/>
      <c r="AF61" s="4"/>
      <c r="AG61" s="4"/>
      <c r="AH61" s="4"/>
      <c r="AI61" s="4"/>
      <c r="AJ61" s="4"/>
      <c r="AK61" s="4"/>
      <c r="AL61" s="4"/>
    </row>
    <row r="62" spans="1:38" x14ac:dyDescent="0.25">
      <c r="A62" s="4"/>
      <c r="B62" s="6"/>
      <c r="C62" s="4"/>
      <c r="D62" s="4"/>
      <c r="E62" s="4"/>
      <c r="F62" s="114"/>
      <c r="G62" s="114"/>
      <c r="H62" s="4"/>
      <c r="I62" s="114"/>
      <c r="J62" s="4"/>
      <c r="K62" s="5"/>
      <c r="L62" s="4"/>
      <c r="M62" s="4"/>
      <c r="N62" s="4"/>
      <c r="O62" s="4"/>
      <c r="P62" s="4"/>
      <c r="Q62" s="6"/>
      <c r="R62" s="4"/>
      <c r="S62" s="4"/>
      <c r="T62" s="4"/>
      <c r="U62" s="5"/>
      <c r="V62" s="4"/>
      <c r="W62" s="4"/>
      <c r="X62" s="4"/>
      <c r="Y62" s="4"/>
      <c r="Z62" s="72"/>
      <c r="AA62" s="72"/>
      <c r="AB62" s="72"/>
      <c r="AC62" s="72"/>
      <c r="AD62" s="72"/>
      <c r="AE62" s="72"/>
      <c r="AF62" s="4"/>
      <c r="AG62" s="4"/>
      <c r="AH62" s="4"/>
      <c r="AI62" s="4"/>
      <c r="AJ62" s="4"/>
      <c r="AK62" s="4"/>
      <c r="AL62" s="4"/>
    </row>
    <row r="63" spans="1:38" x14ac:dyDescent="0.25">
      <c r="A63" s="4"/>
      <c r="B63" s="6"/>
      <c r="C63" s="4"/>
      <c r="D63" s="4"/>
      <c r="E63" s="4"/>
      <c r="F63" s="114"/>
      <c r="G63" s="114"/>
      <c r="H63" s="4"/>
      <c r="I63" s="114"/>
      <c r="J63" s="4"/>
      <c r="K63" s="5"/>
      <c r="L63" s="4"/>
      <c r="M63" s="4"/>
      <c r="N63" s="4"/>
      <c r="O63" s="4"/>
      <c r="P63" s="4"/>
      <c r="Q63" s="6"/>
      <c r="R63" s="4"/>
      <c r="S63" s="4"/>
      <c r="T63" s="4"/>
      <c r="U63" s="5"/>
      <c r="V63" s="4"/>
      <c r="W63" s="4"/>
      <c r="X63" s="4"/>
      <c r="Y63" s="4"/>
      <c r="Z63" s="72"/>
      <c r="AA63" s="72"/>
      <c r="AB63" s="72"/>
      <c r="AC63" s="72"/>
      <c r="AD63" s="72"/>
      <c r="AE63" s="72"/>
      <c r="AF63" s="4"/>
      <c r="AG63" s="4"/>
      <c r="AH63" s="4"/>
      <c r="AI63" s="4"/>
      <c r="AJ63" s="4"/>
      <c r="AK63" s="4"/>
      <c r="AL63" s="4"/>
    </row>
    <row r="64" spans="1:38" x14ac:dyDescent="0.25">
      <c r="A64" s="4"/>
      <c r="B64" s="6"/>
      <c r="C64" s="4"/>
      <c r="D64" s="4"/>
      <c r="E64" s="4"/>
      <c r="F64" s="114"/>
      <c r="G64" s="114"/>
      <c r="H64" s="4"/>
      <c r="I64" s="114"/>
      <c r="J64" s="4"/>
      <c r="K64" s="5"/>
      <c r="L64" s="4"/>
      <c r="M64" s="4"/>
      <c r="N64" s="4"/>
      <c r="O64" s="4"/>
      <c r="P64" s="4"/>
      <c r="Q64" s="6"/>
      <c r="R64" s="4"/>
      <c r="S64" s="4"/>
      <c r="T64" s="4"/>
      <c r="U64" s="5"/>
      <c r="V64" s="4"/>
      <c r="W64" s="4"/>
      <c r="X64" s="4"/>
      <c r="Y64" s="4"/>
      <c r="Z64" s="72"/>
      <c r="AA64" s="72"/>
      <c r="AB64" s="72"/>
      <c r="AC64" s="72"/>
      <c r="AD64" s="72"/>
      <c r="AE64" s="72"/>
      <c r="AF64" s="4"/>
      <c r="AG64" s="4"/>
      <c r="AH64" s="4"/>
      <c r="AI64" s="4"/>
      <c r="AJ64" s="4"/>
      <c r="AK64" s="4"/>
      <c r="AL64" s="4"/>
    </row>
    <row r="65" spans="1:38" x14ac:dyDescent="0.25">
      <c r="A65" s="4"/>
      <c r="B65" s="6"/>
      <c r="C65" s="4"/>
      <c r="D65" s="4"/>
      <c r="E65" s="4"/>
      <c r="F65" s="114"/>
      <c r="G65" s="114"/>
      <c r="H65" s="4"/>
      <c r="I65" s="114"/>
      <c r="J65" s="4"/>
      <c r="K65" s="5"/>
      <c r="L65" s="4"/>
      <c r="M65" s="4"/>
      <c r="N65" s="4"/>
      <c r="O65" s="4"/>
      <c r="P65" s="4"/>
      <c r="Q65" s="6"/>
      <c r="R65" s="4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5">
      <c r="A66" s="4"/>
      <c r="B66" s="6"/>
      <c r="C66" s="4"/>
      <c r="D66" s="4"/>
      <c r="E66" s="4"/>
      <c r="F66" s="114"/>
      <c r="G66" s="114"/>
      <c r="H66" s="4"/>
      <c r="I66" s="114"/>
      <c r="J66" s="4"/>
      <c r="K66" s="5"/>
      <c r="L66" s="4"/>
      <c r="M66" s="4"/>
      <c r="N66" s="4"/>
      <c r="O66" s="4"/>
      <c r="P66" s="4"/>
      <c r="Q66" s="6"/>
      <c r="R66" s="4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25">
      <c r="A67" s="4"/>
      <c r="B67" s="6"/>
      <c r="C67" s="4"/>
      <c r="D67" s="4"/>
      <c r="E67" s="4"/>
      <c r="F67" s="114"/>
      <c r="G67" s="114"/>
      <c r="H67" s="4"/>
      <c r="I67" s="114"/>
      <c r="J67" s="4"/>
      <c r="K67" s="5"/>
      <c r="L67" s="4"/>
      <c r="M67" s="4"/>
      <c r="N67" s="4"/>
      <c r="O67" s="4"/>
      <c r="P67" s="4"/>
      <c r="Q67" s="6"/>
      <c r="R67" s="4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5">
      <c r="A68" s="4"/>
      <c r="B68" s="6"/>
      <c r="C68" s="4"/>
      <c r="D68" s="4"/>
      <c r="E68" s="4"/>
      <c r="F68" s="114"/>
      <c r="G68" s="114"/>
      <c r="H68" s="4"/>
      <c r="I68" s="114"/>
      <c r="J68" s="4"/>
      <c r="K68" s="5"/>
      <c r="L68" s="4"/>
      <c r="M68" s="4"/>
      <c r="N68" s="4"/>
      <c r="O68" s="4"/>
      <c r="P68" s="4"/>
      <c r="Q68" s="6"/>
      <c r="R68" s="4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x14ac:dyDescent="0.25">
      <c r="A69" s="4"/>
      <c r="B69" s="6"/>
      <c r="C69" s="4"/>
      <c r="D69" s="4"/>
      <c r="E69" s="4"/>
      <c r="F69" s="114"/>
      <c r="G69" s="114"/>
      <c r="H69" s="4"/>
      <c r="I69" s="114"/>
      <c r="J69" s="4"/>
      <c r="K69" s="5"/>
      <c r="L69" s="4"/>
      <c r="M69" s="4"/>
      <c r="N69" s="4"/>
      <c r="O69" s="4"/>
      <c r="P69" s="4"/>
      <c r="Q69" s="6"/>
      <c r="R69" s="4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25">
      <c r="A70" s="4"/>
      <c r="B70" s="6"/>
      <c r="C70" s="4"/>
      <c r="D70" s="4"/>
      <c r="E70" s="4"/>
      <c r="F70" s="114"/>
      <c r="G70" s="114"/>
      <c r="H70" s="4"/>
      <c r="I70" s="114"/>
      <c r="J70" s="4"/>
      <c r="K70" s="5"/>
      <c r="L70" s="4"/>
      <c r="M70" s="4"/>
      <c r="N70" s="4"/>
      <c r="O70" s="4"/>
      <c r="P70" s="4"/>
      <c r="Q70" s="6"/>
      <c r="R70" s="4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x14ac:dyDescent="0.25">
      <c r="A71" s="4"/>
      <c r="B71" s="6"/>
      <c r="C71" s="4"/>
      <c r="D71" s="4"/>
      <c r="E71" s="4"/>
      <c r="F71" s="114"/>
      <c r="G71" s="114"/>
      <c r="H71" s="4"/>
      <c r="I71" s="114"/>
      <c r="J71" s="4"/>
      <c r="K71" s="5"/>
      <c r="L71" s="4"/>
      <c r="M71" s="4"/>
      <c r="N71" s="4"/>
      <c r="O71" s="4"/>
      <c r="P71" s="4"/>
      <c r="Q71" s="6"/>
      <c r="R71" s="4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25">
      <c r="A72" s="4"/>
      <c r="B72" s="6"/>
      <c r="C72" s="4"/>
      <c r="D72" s="4"/>
      <c r="E72" s="4"/>
      <c r="F72" s="114"/>
      <c r="G72" s="114"/>
      <c r="H72" s="4"/>
      <c r="I72" s="114"/>
      <c r="J72" s="4"/>
      <c r="K72" s="5"/>
      <c r="L72" s="4"/>
      <c r="M72" s="4"/>
      <c r="N72" s="4"/>
      <c r="O72" s="4"/>
      <c r="P72" s="4"/>
      <c r="Q72" s="6"/>
      <c r="R72" s="4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5">
      <c r="A73" s="4"/>
      <c r="B73" s="6"/>
      <c r="C73" s="4"/>
      <c r="D73" s="4"/>
      <c r="E73" s="4"/>
      <c r="F73" s="114"/>
      <c r="G73" s="114"/>
      <c r="H73" s="4"/>
      <c r="I73" s="114"/>
      <c r="J73" s="4"/>
      <c r="K73" s="5"/>
      <c r="L73" s="4"/>
      <c r="M73" s="4"/>
      <c r="N73" s="4"/>
      <c r="O73" s="4"/>
      <c r="P73" s="4"/>
      <c r="Q73" s="6"/>
      <c r="R73" s="4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5">
      <c r="A74" s="4"/>
      <c r="B74" s="6"/>
      <c r="C74" s="4"/>
      <c r="D74" s="4"/>
      <c r="E74" s="4"/>
      <c r="F74" s="114"/>
      <c r="G74" s="114"/>
      <c r="H74" s="4"/>
      <c r="I74" s="114"/>
      <c r="J74" s="4"/>
      <c r="K74" s="5"/>
      <c r="L74" s="4"/>
      <c r="M74" s="4"/>
      <c r="N74" s="4"/>
      <c r="O74" s="4"/>
      <c r="P74" s="4"/>
      <c r="Q74" s="6"/>
      <c r="R74" s="4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x14ac:dyDescent="0.25">
      <c r="A75" s="4"/>
      <c r="B75" s="6"/>
      <c r="C75" s="4"/>
      <c r="D75" s="4"/>
      <c r="E75" s="4"/>
      <c r="F75" s="114"/>
      <c r="G75" s="114"/>
      <c r="H75" s="4"/>
      <c r="I75" s="114"/>
      <c r="J75" s="4"/>
      <c r="K75" s="5"/>
      <c r="L75" s="4"/>
      <c r="M75" s="4"/>
      <c r="N75" s="4"/>
      <c r="O75" s="4"/>
      <c r="P75" s="4"/>
      <c r="Q75" s="6"/>
      <c r="R75" s="4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x14ac:dyDescent="0.25">
      <c r="A76" s="4"/>
      <c r="B76" s="6"/>
      <c r="C76" s="4"/>
      <c r="D76" s="4"/>
      <c r="E76" s="4"/>
      <c r="F76" s="114"/>
      <c r="G76" s="114"/>
      <c r="H76" s="4"/>
      <c r="I76" s="114"/>
      <c r="J76" s="4"/>
      <c r="K76" s="5"/>
      <c r="L76" s="4"/>
      <c r="M76" s="4"/>
      <c r="N76" s="4"/>
      <c r="O76" s="4"/>
      <c r="P76" s="4"/>
      <c r="Q76" s="6"/>
      <c r="R76" s="4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x14ac:dyDescent="0.25">
      <c r="A77" s="4"/>
      <c r="B77" s="6"/>
      <c r="C77" s="4"/>
      <c r="D77" s="4"/>
      <c r="E77" s="4"/>
      <c r="F77" s="114"/>
      <c r="G77" s="114"/>
      <c r="H77" s="4"/>
      <c r="I77" s="114"/>
      <c r="J77" s="4"/>
      <c r="K77" s="5"/>
      <c r="L77" s="4"/>
      <c r="M77" s="4"/>
      <c r="N77" s="4"/>
      <c r="O77" s="4"/>
      <c r="P77" s="4"/>
      <c r="Q77" s="6"/>
      <c r="R77" s="4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x14ac:dyDescent="0.25">
      <c r="A78" s="4"/>
      <c r="B78" s="6"/>
      <c r="C78" s="4"/>
      <c r="D78" s="4"/>
      <c r="E78" s="4"/>
      <c r="F78" s="114"/>
      <c r="G78" s="114"/>
      <c r="H78" s="4"/>
      <c r="I78" s="114"/>
      <c r="J78" s="4"/>
      <c r="K78" s="5"/>
      <c r="L78" s="4"/>
      <c r="M78" s="4"/>
      <c r="N78" s="4"/>
      <c r="O78" s="4"/>
      <c r="P78" s="4"/>
      <c r="Q78" s="6"/>
      <c r="R78" s="4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25">
      <c r="A79" s="4"/>
      <c r="B79" s="6"/>
      <c r="C79" s="4"/>
      <c r="D79" s="4"/>
      <c r="E79" s="4"/>
      <c r="F79" s="114"/>
      <c r="G79" s="114"/>
      <c r="H79" s="4"/>
      <c r="I79" s="114"/>
      <c r="J79" s="4"/>
      <c r="K79" s="5"/>
      <c r="L79" s="4"/>
      <c r="M79" s="4"/>
      <c r="N79" s="4"/>
      <c r="O79" s="4"/>
      <c r="P79" s="4"/>
      <c r="Q79" s="6"/>
      <c r="R79" s="4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x14ac:dyDescent="0.25">
      <c r="A80" s="4"/>
      <c r="B80" s="6"/>
      <c r="C80" s="4"/>
      <c r="D80" s="4"/>
      <c r="E80" s="4"/>
      <c r="F80" s="114"/>
      <c r="G80" s="114"/>
      <c r="H80" s="4"/>
      <c r="I80" s="114"/>
      <c r="J80" s="4"/>
      <c r="K80" s="5"/>
      <c r="L80" s="4"/>
      <c r="M80" s="4"/>
      <c r="N80" s="4"/>
      <c r="O80" s="4"/>
      <c r="P80" s="4"/>
      <c r="Q80" s="6"/>
      <c r="R80" s="4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x14ac:dyDescent="0.25">
      <c r="A81" s="4"/>
      <c r="B81" s="6"/>
      <c r="C81" s="4"/>
      <c r="D81" s="4"/>
      <c r="E81" s="4"/>
      <c r="F81" s="114"/>
      <c r="G81" s="114"/>
      <c r="H81" s="4"/>
      <c r="I81" s="114"/>
      <c r="J81" s="4"/>
      <c r="K81" s="5"/>
      <c r="L81" s="4"/>
      <c r="M81" s="4"/>
      <c r="N81" s="4"/>
      <c r="O81" s="4"/>
      <c r="P81" s="4"/>
      <c r="Q81" s="6"/>
      <c r="R81" s="4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x14ac:dyDescent="0.25">
      <c r="A82" s="4"/>
      <c r="B82" s="6"/>
      <c r="C82" s="4"/>
      <c r="D82" s="4"/>
      <c r="E82" s="4"/>
      <c r="F82" s="114"/>
      <c r="G82" s="114"/>
      <c r="H82" s="4"/>
      <c r="I82" s="114"/>
      <c r="J82" s="4"/>
      <c r="K82" s="5"/>
      <c r="L82" s="4"/>
      <c r="M82" s="4"/>
      <c r="N82" s="4"/>
      <c r="O82" s="4"/>
      <c r="P82" s="4"/>
      <c r="Q82" s="6"/>
      <c r="R82" s="4"/>
      <c r="S82" s="4"/>
      <c r="T82" s="4"/>
      <c r="U82" s="5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x14ac:dyDescent="0.25">
      <c r="A83" s="4"/>
      <c r="B83" s="6"/>
      <c r="C83" s="4"/>
      <c r="D83" s="4"/>
      <c r="E83" s="4"/>
      <c r="F83" s="114"/>
      <c r="G83" s="114"/>
      <c r="H83" s="4"/>
      <c r="I83" s="114"/>
      <c r="J83" s="4"/>
      <c r="K83" s="5"/>
      <c r="L83" s="4"/>
      <c r="M83" s="4"/>
      <c r="N83" s="4"/>
      <c r="O83" s="4"/>
      <c r="P83" s="4"/>
      <c r="Q83" s="6"/>
      <c r="R83" s="4"/>
      <c r="S83" s="4"/>
      <c r="T83" s="4"/>
      <c r="U83" s="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x14ac:dyDescent="0.25">
      <c r="A84" s="4"/>
      <c r="B84" s="6"/>
      <c r="C84" s="4"/>
      <c r="D84" s="4"/>
      <c r="E84" s="4"/>
      <c r="F84" s="114"/>
      <c r="G84" s="114"/>
      <c r="H84" s="4"/>
      <c r="I84" s="114"/>
      <c r="J84" s="4"/>
      <c r="K84" s="5"/>
      <c r="L84" s="4"/>
      <c r="M84" s="4"/>
      <c r="N84" s="4"/>
      <c r="O84" s="4"/>
      <c r="P84" s="4"/>
      <c r="Q84" s="6"/>
      <c r="R84" s="4"/>
      <c r="S84" s="4"/>
      <c r="T84" s="4"/>
      <c r="U84" s="5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x14ac:dyDescent="0.25">
      <c r="A85" s="4"/>
      <c r="B85" s="6"/>
      <c r="C85" s="4"/>
      <c r="D85" s="4"/>
      <c r="E85" s="4"/>
      <c r="F85" s="114"/>
      <c r="G85" s="114"/>
      <c r="H85" s="4"/>
      <c r="I85" s="114"/>
      <c r="J85" s="4"/>
      <c r="K85" s="5"/>
      <c r="L85" s="4"/>
      <c r="M85" s="4"/>
      <c r="N85" s="4"/>
      <c r="O85" s="4"/>
      <c r="P85" s="4"/>
      <c r="Q85" s="6"/>
      <c r="R85" s="4"/>
      <c r="S85" s="4"/>
      <c r="T85" s="4"/>
      <c r="U85" s="5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x14ac:dyDescent="0.25">
      <c r="A86" s="4"/>
      <c r="B86" s="6"/>
      <c r="C86" s="4"/>
      <c r="D86" s="4"/>
      <c r="E86" s="4"/>
      <c r="F86" s="114"/>
      <c r="G86" s="114"/>
      <c r="H86" s="4"/>
      <c r="I86" s="114"/>
      <c r="J86" s="4"/>
      <c r="K86" s="5"/>
      <c r="L86" s="4"/>
      <c r="M86" s="4"/>
      <c r="N86" s="4"/>
      <c r="O86" s="4"/>
      <c r="P86" s="4"/>
      <c r="Q86" s="6"/>
      <c r="R86" s="4"/>
      <c r="S86" s="4"/>
      <c r="T86" s="4"/>
      <c r="U86" s="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x14ac:dyDescent="0.25">
      <c r="A87" s="4"/>
      <c r="B87" s="6"/>
      <c r="C87" s="4"/>
      <c r="D87" s="4"/>
      <c r="E87" s="4"/>
      <c r="F87" s="114"/>
      <c r="G87" s="114"/>
      <c r="H87" s="4"/>
      <c r="I87" s="114"/>
      <c r="J87" s="4"/>
      <c r="K87" s="5"/>
      <c r="L87" s="4"/>
      <c r="M87" s="4"/>
      <c r="N87" s="4"/>
      <c r="O87" s="4"/>
      <c r="P87" s="4"/>
      <c r="Q87" s="6"/>
      <c r="R87" s="4"/>
      <c r="S87" s="4"/>
      <c r="T87" s="4"/>
      <c r="U87" s="5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x14ac:dyDescent="0.25">
      <c r="A88" s="4"/>
      <c r="B88" s="6"/>
      <c r="C88" s="4"/>
      <c r="D88" s="4"/>
      <c r="E88" s="4"/>
      <c r="F88" s="114"/>
      <c r="G88" s="114"/>
      <c r="H88" s="4"/>
      <c r="I88" s="114"/>
      <c r="J88" s="4"/>
      <c r="K88" s="5"/>
      <c r="L88" s="4"/>
      <c r="M88" s="4"/>
      <c r="N88" s="4"/>
      <c r="O88" s="4"/>
      <c r="P88" s="4"/>
      <c r="Q88" s="6"/>
      <c r="R88" s="4"/>
      <c r="S88" s="4"/>
      <c r="T88" s="4"/>
      <c r="U88" s="5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x14ac:dyDescent="0.25">
      <c r="A89" s="4"/>
      <c r="B89" s="6"/>
      <c r="C89" s="4"/>
      <c r="D89" s="4"/>
      <c r="E89" s="4"/>
      <c r="F89" s="114"/>
      <c r="G89" s="114"/>
      <c r="H89" s="4"/>
      <c r="I89" s="114"/>
      <c r="J89" s="4"/>
      <c r="K89" s="5"/>
      <c r="L89" s="4"/>
      <c r="M89" s="4"/>
      <c r="N89" s="4"/>
      <c r="O89" s="4"/>
      <c r="P89" s="4"/>
      <c r="Q89" s="6"/>
      <c r="R89" s="4"/>
      <c r="S89" s="4"/>
      <c r="T89" s="4"/>
      <c r="U89" s="5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x14ac:dyDescent="0.25">
      <c r="A90" s="4"/>
      <c r="B90" s="6"/>
      <c r="C90" s="4"/>
      <c r="D90" s="4"/>
      <c r="E90" s="4"/>
      <c r="F90" s="114"/>
      <c r="G90" s="114"/>
      <c r="H90" s="4"/>
      <c r="I90" s="114"/>
      <c r="J90" s="4"/>
      <c r="K90" s="5"/>
      <c r="L90" s="4"/>
      <c r="M90" s="4"/>
      <c r="N90" s="4"/>
      <c r="O90" s="4"/>
      <c r="P90" s="4"/>
      <c r="Q90" s="6"/>
      <c r="R90" s="4"/>
      <c r="S90" s="4"/>
      <c r="T90" s="4"/>
      <c r="U90" s="5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x14ac:dyDescent="0.25">
      <c r="A91" s="4"/>
      <c r="B91" s="6"/>
      <c r="C91" s="4"/>
      <c r="D91" s="4"/>
      <c r="E91" s="4"/>
      <c r="F91" s="114"/>
      <c r="G91" s="114"/>
      <c r="H91" s="4"/>
      <c r="I91" s="114"/>
      <c r="J91" s="4"/>
      <c r="K91" s="5"/>
      <c r="L91" s="4"/>
      <c r="M91" s="4"/>
      <c r="N91" s="4"/>
      <c r="O91" s="4"/>
      <c r="P91" s="4"/>
      <c r="Q91" s="6"/>
      <c r="R91" s="4"/>
      <c r="S91" s="4"/>
      <c r="T91" s="4"/>
      <c r="U91" s="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x14ac:dyDescent="0.25">
      <c r="A92" s="4"/>
      <c r="B92" s="6"/>
      <c r="C92" s="4"/>
      <c r="D92" s="4"/>
      <c r="E92" s="4"/>
      <c r="F92" s="114"/>
      <c r="G92" s="114"/>
      <c r="H92" s="4"/>
      <c r="I92" s="114"/>
      <c r="J92" s="4"/>
      <c r="K92" s="5"/>
      <c r="L92" s="4"/>
      <c r="M92" s="4"/>
      <c r="N92" s="4"/>
      <c r="O92" s="4"/>
      <c r="P92" s="4"/>
      <c r="Q92" s="6"/>
      <c r="R92" s="4"/>
      <c r="S92" s="4"/>
      <c r="T92" s="4"/>
      <c r="U92" s="5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x14ac:dyDescent="0.25">
      <c r="A93" s="4"/>
      <c r="B93" s="6"/>
      <c r="C93" s="4"/>
      <c r="D93" s="4"/>
      <c r="E93" s="4"/>
      <c r="F93" s="114"/>
      <c r="G93" s="114"/>
      <c r="H93" s="4"/>
      <c r="I93" s="114"/>
      <c r="J93" s="4"/>
      <c r="K93" s="5"/>
      <c r="L93" s="4"/>
      <c r="M93" s="4"/>
      <c r="N93" s="4"/>
      <c r="O93" s="4"/>
      <c r="P93" s="4"/>
      <c r="Q93" s="6"/>
      <c r="R93" s="4"/>
      <c r="S93" s="4"/>
      <c r="T93" s="4"/>
      <c r="U93" s="5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x14ac:dyDescent="0.25">
      <c r="A94" s="4"/>
      <c r="B94" s="6"/>
      <c r="C94" s="4"/>
      <c r="D94" s="4"/>
      <c r="E94" s="4"/>
      <c r="F94" s="114"/>
      <c r="G94" s="114"/>
      <c r="H94" s="4"/>
      <c r="I94" s="114"/>
      <c r="J94" s="4"/>
      <c r="K94" s="5"/>
      <c r="L94" s="4"/>
      <c r="M94" s="4"/>
      <c r="N94" s="4"/>
      <c r="O94" s="4"/>
      <c r="P94" s="4"/>
      <c r="Q94" s="6"/>
      <c r="R94" s="4"/>
      <c r="S94" s="4"/>
      <c r="T94" s="4"/>
      <c r="U94" s="5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x14ac:dyDescent="0.25">
      <c r="A95" s="4"/>
      <c r="B95" s="6"/>
      <c r="C95" s="4"/>
      <c r="D95" s="4"/>
      <c r="E95" s="4"/>
      <c r="F95" s="114"/>
      <c r="G95" s="114"/>
      <c r="H95" s="4"/>
      <c r="I95" s="114"/>
      <c r="J95" s="4"/>
      <c r="K95" s="5"/>
      <c r="L95" s="4"/>
      <c r="M95" s="4"/>
      <c r="N95" s="4"/>
      <c r="O95" s="4"/>
      <c r="P95" s="4"/>
      <c r="Q95" s="6"/>
      <c r="R95" s="4"/>
      <c r="S95" s="4"/>
      <c r="T95" s="4"/>
      <c r="U95" s="5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x14ac:dyDescent="0.25">
      <c r="A96" s="4"/>
      <c r="B96" s="6"/>
      <c r="C96" s="4"/>
      <c r="D96" s="4"/>
      <c r="E96" s="4"/>
      <c r="F96" s="114"/>
      <c r="G96" s="114"/>
      <c r="H96" s="4"/>
      <c r="I96" s="114"/>
      <c r="J96" s="4"/>
      <c r="K96" s="5"/>
      <c r="L96" s="4"/>
      <c r="M96" s="4"/>
      <c r="N96" s="4"/>
      <c r="O96" s="4"/>
      <c r="P96" s="4"/>
      <c r="Q96" s="6"/>
      <c r="R96" s="4"/>
      <c r="S96" s="4"/>
      <c r="T96" s="4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x14ac:dyDescent="0.25">
      <c r="A97" s="4"/>
      <c r="B97" s="6"/>
      <c r="C97" s="4"/>
      <c r="D97" s="4"/>
      <c r="E97" s="4"/>
      <c r="F97" s="114"/>
      <c r="G97" s="114"/>
      <c r="H97" s="4"/>
      <c r="I97" s="114"/>
      <c r="J97" s="4"/>
      <c r="K97" s="5"/>
      <c r="L97" s="4"/>
      <c r="M97" s="4"/>
      <c r="N97" s="4"/>
      <c r="O97" s="4"/>
      <c r="P97" s="4"/>
      <c r="Q97" s="6"/>
      <c r="R97" s="4"/>
      <c r="S97" s="4"/>
      <c r="T97" s="4"/>
      <c r="U97" s="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x14ac:dyDescent="0.25">
      <c r="A98" s="4"/>
      <c r="B98" s="6"/>
      <c r="C98" s="4"/>
      <c r="D98" s="4"/>
      <c r="E98" s="4"/>
      <c r="F98" s="114"/>
      <c r="G98" s="114"/>
      <c r="H98" s="4"/>
      <c r="I98" s="114"/>
      <c r="J98" s="4"/>
      <c r="K98" s="5"/>
      <c r="L98" s="4"/>
      <c r="M98" s="4"/>
      <c r="N98" s="4"/>
      <c r="O98" s="4"/>
      <c r="P98" s="4"/>
      <c r="Q98" s="6"/>
      <c r="R98" s="4"/>
      <c r="S98" s="4"/>
      <c r="T98" s="4"/>
      <c r="U98" s="5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x14ac:dyDescent="0.25">
      <c r="A99" s="4"/>
      <c r="B99" s="6"/>
      <c r="C99" s="4"/>
      <c r="D99" s="4"/>
      <c r="E99" s="4"/>
      <c r="F99" s="114"/>
      <c r="G99" s="114"/>
      <c r="H99" s="4"/>
      <c r="I99" s="114"/>
      <c r="J99" s="4"/>
      <c r="K99" s="5"/>
      <c r="L99" s="4"/>
      <c r="M99" s="4"/>
      <c r="N99" s="4"/>
      <c r="O99" s="4"/>
      <c r="P99" s="4"/>
      <c r="Q99" s="6"/>
      <c r="R99" s="4"/>
      <c r="S99" s="4"/>
      <c r="T99" s="4"/>
      <c r="U99" s="5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x14ac:dyDescent="0.25">
      <c r="A100" s="4"/>
      <c r="B100" s="6"/>
      <c r="C100" s="4"/>
      <c r="D100" s="4"/>
      <c r="E100" s="4"/>
      <c r="F100" s="114"/>
      <c r="G100" s="114"/>
      <c r="H100" s="4"/>
      <c r="I100" s="114"/>
      <c r="J100" s="4"/>
      <c r="K100" s="5"/>
      <c r="L100" s="4"/>
      <c r="M100" s="4"/>
      <c r="N100" s="4"/>
      <c r="O100" s="4"/>
      <c r="P100" s="4"/>
      <c r="Q100" s="6"/>
      <c r="R100" s="4"/>
      <c r="S100" s="4"/>
      <c r="T100" s="4"/>
      <c r="U100" s="5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x14ac:dyDescent="0.25">
      <c r="A101" s="4"/>
      <c r="B101" s="6"/>
      <c r="C101" s="4"/>
      <c r="D101" s="4"/>
      <c r="E101" s="4"/>
      <c r="F101" s="114"/>
      <c r="G101" s="114"/>
      <c r="H101" s="4"/>
      <c r="I101" s="114"/>
      <c r="J101" s="4"/>
      <c r="K101" s="5"/>
      <c r="L101" s="4"/>
      <c r="M101" s="4"/>
      <c r="N101" s="4"/>
      <c r="O101" s="4"/>
      <c r="P101" s="4"/>
      <c r="Q101" s="6"/>
      <c r="R101" s="4"/>
      <c r="S101" s="4"/>
      <c r="T101" s="4"/>
      <c r="U101" s="5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</sheetData>
  <sheetProtection algorithmName="SHA-512" hashValue="BXa2StlzcqfsZHk6YBtE/b8dXXfKsWL63/bSLJZEvQucSti0aXvKBVN2TGV+u795CL1BH58mKA1/HEniIpUOyA==" saltValue="gQBi78V2VOizHRKUDkVFSA==" spinCount="100000" sheet="1" formatColumns="0" formatRows="0" selectLockedCells="1"/>
  <mergeCells count="2">
    <mergeCell ref="E8:G8"/>
    <mergeCell ref="S10:U10"/>
  </mergeCells>
  <conditionalFormatting sqref="E10:E59">
    <cfRule type="expression" dxfId="28" priority="2">
      <formula>AND(NOT(ISBLANK(E10)),OR(NOT(ISBLANK(F10)), NOT(ISBLANK(G10))))</formula>
    </cfRule>
    <cfRule type="expression" dxfId="27" priority="10">
      <formula>OR(NOT(ISBLANK(F10)),NOT(ISBLANK(G10)))</formula>
    </cfRule>
  </conditionalFormatting>
  <conditionalFormatting sqref="F10:F59">
    <cfRule type="expression" dxfId="26" priority="3">
      <formula>AND(NOT(ISBLANK(E10)),OR(NOT(ISBLANK(F10)), NOT(ISBLANK(G10))))</formula>
    </cfRule>
    <cfRule type="expression" dxfId="25" priority="9">
      <formula>NOT(ISBLANK(E10))</formula>
    </cfRule>
    <cfRule type="expression" dxfId="24" priority="12">
      <formula>AND(ISBLANK(F10),NOT(ISBLANK(G10)))</formula>
    </cfRule>
  </conditionalFormatting>
  <conditionalFormatting sqref="G10:G59">
    <cfRule type="expression" dxfId="23" priority="4">
      <formula>AND(NOT(ISBLANK(E10)),OR(NOT(ISBLANK(F10)), NOT(ISBLANK(G10))))</formula>
    </cfRule>
    <cfRule type="expression" dxfId="22" priority="8">
      <formula>NOT(ISBLANK(E10))</formula>
    </cfRule>
    <cfRule type="expression" dxfId="21" priority="11">
      <formula>AND(ISBLANK(G10), NOT(ISBLANK(F10)))</formula>
    </cfRule>
  </conditionalFormatting>
  <conditionalFormatting sqref="J10:J59">
    <cfRule type="containsText" dxfId="20" priority="1" operator="containsText" text="end">
      <formula>NOT(ISERROR(SEARCH("end",J10)))</formula>
    </cfRule>
  </conditionalFormatting>
  <conditionalFormatting sqref="R27">
    <cfRule type="cellIs" dxfId="19" priority="5" operator="equal">
      <formula>"Comparison of proposed building against the reference building"</formula>
    </cfRule>
  </conditionalFormatting>
  <conditionalFormatting sqref="U27">
    <cfRule type="cellIs" dxfId="18" priority="6" operator="equal">
      <formula>"Fail"</formula>
    </cfRule>
    <cfRule type="cellIs" dxfId="17" priority="7" operator="equal">
      <formula>"PASS"</formula>
    </cfRule>
  </conditionalFormatting>
  <dataValidations count="2">
    <dataValidation type="decimal" operator="greaterThanOrEqual" allowBlank="1" showErrorMessage="1" error="No negative areas" prompt="No negative areas" sqref="E10:G12 F13:G59" xr:uid="{B435D500-6939-4460-811A-3E989D99EBA2}">
      <formula1>0</formula1>
    </dataValidation>
    <dataValidation type="decimal" allowBlank="1" showInputMessage="1" showErrorMessage="1" sqref="H10:H59" xr:uid="{3C660D26-2778-4AA0-A3F9-B29D1193DFDC}">
      <formula1>N10</formula1>
      <formula2>O10</formula2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90D2-A815-4BE3-8A10-9E12E9E76E7E}">
  <sheetPr codeName="Sheet10"/>
  <dimension ref="A1:AM101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2.5703125" customWidth="1"/>
    <col min="2" max="2" width="3.28515625" style="22" customWidth="1"/>
    <col min="3" max="3" width="32.28515625" customWidth="1"/>
    <col min="4" max="4" width="5.7109375" customWidth="1"/>
    <col min="5" max="5" width="10.85546875" customWidth="1"/>
    <col min="6" max="6" width="10.42578125" style="118" customWidth="1"/>
    <col min="7" max="7" width="11.7109375" style="118" customWidth="1"/>
    <col min="8" max="8" width="13.7109375" customWidth="1"/>
    <col min="9" max="9" width="13.28515625" style="118" customWidth="1"/>
    <col min="10" max="10" width="13.7109375" customWidth="1"/>
    <col min="11" max="11" width="16.7109375" style="2" customWidth="1"/>
    <col min="12" max="13" width="2" customWidth="1"/>
    <col min="14" max="14" width="9.5703125" hidden="1" customWidth="1"/>
    <col min="15" max="15" width="8.28515625" customWidth="1"/>
    <col min="16" max="16" width="2.140625" customWidth="1"/>
    <col min="17" max="17" width="2.140625" style="22" customWidth="1"/>
    <col min="18" max="18" width="21" customWidth="1"/>
    <col min="19" max="19" width="25.7109375" customWidth="1"/>
    <col min="20" max="20" width="20.7109375" customWidth="1"/>
    <col min="21" max="21" width="16.7109375" style="2" customWidth="1"/>
    <col min="22" max="22" width="2" customWidth="1"/>
    <col min="23" max="23" width="1.5703125" customWidth="1"/>
    <col min="24" max="24" width="1.85546875" customWidth="1"/>
    <col min="25" max="38" width="9.5703125" customWidth="1"/>
  </cols>
  <sheetData>
    <row r="1" spans="1:39" ht="18.75" customHeight="1" x14ac:dyDescent="0.25">
      <c r="A1" s="81"/>
      <c r="B1" s="82"/>
      <c r="C1" s="81"/>
      <c r="D1" s="81"/>
      <c r="E1" s="81"/>
      <c r="F1" s="113"/>
      <c r="G1" s="113"/>
      <c r="H1" s="81"/>
      <c r="I1" s="113"/>
      <c r="J1" s="81"/>
      <c r="K1" s="83"/>
      <c r="L1" s="84"/>
      <c r="M1" s="84"/>
      <c r="N1" s="85"/>
      <c r="O1" s="85"/>
      <c r="P1" s="85"/>
      <c r="Q1" s="81"/>
      <c r="R1" s="83"/>
      <c r="S1" s="81"/>
      <c r="T1" s="81"/>
      <c r="U1" s="83"/>
      <c r="V1" s="84"/>
      <c r="W1" s="24"/>
      <c r="X1" s="24"/>
      <c r="Y1" s="58"/>
      <c r="Z1" s="86"/>
      <c r="AA1" s="58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</row>
    <row r="2" spans="1:39" ht="7.5" customHeight="1" x14ac:dyDescent="0.25">
      <c r="A2" s="4"/>
      <c r="B2" s="6"/>
      <c r="C2" s="4"/>
      <c r="D2" s="4"/>
      <c r="E2" s="4"/>
      <c r="F2" s="114"/>
      <c r="G2" s="114"/>
      <c r="H2" s="4"/>
      <c r="I2" s="114"/>
      <c r="J2" s="4"/>
      <c r="K2" s="5"/>
      <c r="L2" s="59"/>
      <c r="M2" s="59"/>
      <c r="N2" s="24"/>
      <c r="O2" s="24"/>
      <c r="P2" s="24"/>
      <c r="Q2" s="4"/>
      <c r="R2" s="5"/>
      <c r="S2" s="4"/>
      <c r="T2" s="4"/>
      <c r="U2" s="5"/>
      <c r="V2" s="59"/>
      <c r="W2" s="24"/>
      <c r="X2" s="24"/>
      <c r="Y2" s="58"/>
      <c r="Z2" s="86"/>
      <c r="AA2" s="58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</row>
    <row r="3" spans="1:39" ht="6.75" customHeight="1" x14ac:dyDescent="0.25">
      <c r="A3" s="4"/>
      <c r="B3" s="19"/>
      <c r="C3" s="7"/>
      <c r="D3" s="7"/>
      <c r="E3" s="7"/>
      <c r="F3" s="115"/>
      <c r="G3" s="115"/>
      <c r="H3" s="7"/>
      <c r="I3" s="115"/>
      <c r="J3" s="7"/>
      <c r="K3" s="8"/>
      <c r="L3" s="7"/>
      <c r="M3" s="4"/>
      <c r="N3" s="40"/>
      <c r="O3" s="40"/>
      <c r="P3" s="40"/>
      <c r="Q3" s="6"/>
      <c r="R3" s="4"/>
      <c r="S3" s="4"/>
      <c r="T3" s="4"/>
      <c r="U3" s="5"/>
      <c r="V3" s="4"/>
      <c r="W3" s="26"/>
      <c r="X3" s="40"/>
      <c r="Y3" s="40"/>
      <c r="Z3" s="40"/>
      <c r="AA3" s="40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41"/>
    </row>
    <row r="4" spans="1:39" s="214" customFormat="1" ht="32.1" customHeight="1" x14ac:dyDescent="0.25">
      <c r="A4" s="204"/>
      <c r="B4" s="205"/>
      <c r="C4" s="206" t="s">
        <v>191</v>
      </c>
      <c r="D4" s="206"/>
      <c r="E4" s="206"/>
      <c r="F4" s="216"/>
      <c r="G4" s="217"/>
      <c r="H4" s="202"/>
      <c r="I4" s="217"/>
      <c r="J4" s="202"/>
      <c r="K4" s="203"/>
      <c r="L4" s="202"/>
      <c r="M4" s="204"/>
      <c r="N4" s="207"/>
      <c r="O4" s="207"/>
      <c r="P4" s="207"/>
      <c r="Q4" s="208"/>
      <c r="R4" s="209"/>
      <c r="S4" s="204"/>
      <c r="T4" s="204"/>
      <c r="U4" s="210"/>
      <c r="V4" s="204"/>
      <c r="W4" s="211"/>
      <c r="X4" s="207"/>
      <c r="Y4" s="207"/>
      <c r="Z4" s="207"/>
      <c r="AA4" s="207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3"/>
    </row>
    <row r="5" spans="1:39" ht="4.5" customHeight="1" x14ac:dyDescent="0.25">
      <c r="A5" s="4"/>
      <c r="B5" s="19"/>
      <c r="C5" s="7"/>
      <c r="D5" s="7"/>
      <c r="E5" s="7"/>
      <c r="F5" s="115"/>
      <c r="G5" s="115"/>
      <c r="H5" s="7"/>
      <c r="I5" s="115"/>
      <c r="J5" s="7"/>
      <c r="K5" s="8"/>
      <c r="L5" s="7"/>
      <c r="M5" s="4"/>
      <c r="N5" s="40"/>
      <c r="O5" s="40"/>
      <c r="P5" s="40"/>
      <c r="Q5" s="6"/>
      <c r="R5" s="4"/>
      <c r="S5" s="4"/>
      <c r="T5" s="4"/>
      <c r="U5" s="5"/>
      <c r="V5" s="4"/>
      <c r="W5" s="26"/>
      <c r="X5" s="40"/>
      <c r="Y5" s="40"/>
      <c r="Z5" s="40"/>
      <c r="AA5" s="40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41"/>
    </row>
    <row r="6" spans="1:39" s="2" customFormat="1" ht="12.75" customHeight="1" x14ac:dyDescent="0.25">
      <c r="A6" s="5"/>
      <c r="B6" s="20"/>
      <c r="C6" s="9" t="str">
        <f>Results!E4</f>
        <v>Version:  4 May 2023</v>
      </c>
      <c r="D6" s="9"/>
      <c r="E6" s="9"/>
      <c r="F6" s="116"/>
      <c r="G6" s="117"/>
      <c r="H6" s="8"/>
      <c r="I6" s="190"/>
      <c r="J6" s="8"/>
      <c r="K6" s="8"/>
      <c r="L6" s="8"/>
      <c r="M6" s="5"/>
      <c r="N6" s="40"/>
      <c r="O6" s="40"/>
      <c r="P6" s="40"/>
      <c r="Q6" s="87"/>
      <c r="R6" s="88"/>
      <c r="S6" s="89"/>
      <c r="T6" s="5"/>
      <c r="U6" s="5"/>
      <c r="V6" s="5"/>
      <c r="W6" s="26"/>
      <c r="X6" s="40"/>
      <c r="Y6" s="65"/>
      <c r="Z6" s="65"/>
      <c r="AA6" s="6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42"/>
    </row>
    <row r="7" spans="1:39" ht="8.25" customHeight="1" x14ac:dyDescent="0.25">
      <c r="A7" s="4"/>
      <c r="B7" s="19"/>
      <c r="C7" s="7"/>
      <c r="D7" s="7"/>
      <c r="E7" s="7"/>
      <c r="F7" s="115"/>
      <c r="G7" s="115"/>
      <c r="H7" s="7"/>
      <c r="I7" s="115"/>
      <c r="J7" s="7"/>
      <c r="K7" s="8"/>
      <c r="L7" s="7"/>
      <c r="M7" s="4"/>
      <c r="N7" s="40"/>
      <c r="O7" s="40"/>
      <c r="P7" s="40"/>
      <c r="Q7" s="87"/>
      <c r="R7" s="88"/>
      <c r="S7" s="89"/>
      <c r="T7" s="5"/>
      <c r="U7" s="5"/>
      <c r="V7" s="5"/>
      <c r="W7" s="26"/>
      <c r="X7" s="40"/>
      <c r="Y7" s="40"/>
      <c r="Z7" s="40"/>
      <c r="AA7" s="40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41"/>
    </row>
    <row r="8" spans="1:39" ht="15" customHeight="1" x14ac:dyDescent="0.25">
      <c r="A8" s="4"/>
      <c r="B8" s="19"/>
      <c r="C8" s="7"/>
      <c r="D8" s="7"/>
      <c r="E8" s="260" t="s">
        <v>139</v>
      </c>
      <c r="F8" s="261"/>
      <c r="G8" s="262"/>
      <c r="H8" s="188" t="s">
        <v>126</v>
      </c>
      <c r="I8" s="187" t="s">
        <v>128</v>
      </c>
      <c r="J8" s="7"/>
      <c r="K8" s="8"/>
      <c r="L8" s="7"/>
      <c r="M8" s="4"/>
      <c r="N8" s="40"/>
      <c r="O8" s="40"/>
      <c r="P8" s="40"/>
      <c r="Q8" s="87"/>
      <c r="R8" s="88"/>
      <c r="S8" s="89"/>
      <c r="T8" s="5"/>
      <c r="U8" s="5"/>
      <c r="V8" s="5"/>
      <c r="W8" s="26"/>
      <c r="X8" s="40"/>
      <c r="Y8" s="40"/>
      <c r="Z8" s="40"/>
      <c r="AA8" s="40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41"/>
    </row>
    <row r="9" spans="1:39" ht="30" customHeight="1" thickBot="1" x14ac:dyDescent="0.3">
      <c r="A9" s="4"/>
      <c r="B9" s="19"/>
      <c r="C9" s="14" t="s">
        <v>165</v>
      </c>
      <c r="D9" s="16" t="s">
        <v>178</v>
      </c>
      <c r="E9" s="121" t="s">
        <v>89</v>
      </c>
      <c r="F9" s="119" t="s">
        <v>124</v>
      </c>
      <c r="G9" s="120" t="s">
        <v>125</v>
      </c>
      <c r="H9" s="189" t="s">
        <v>127</v>
      </c>
      <c r="I9" s="177" t="s">
        <v>89</v>
      </c>
      <c r="J9" s="15" t="s">
        <v>88</v>
      </c>
      <c r="K9" s="16" t="s">
        <v>86</v>
      </c>
      <c r="L9" s="7"/>
      <c r="M9" s="4"/>
      <c r="N9" s="130" t="s">
        <v>164</v>
      </c>
      <c r="O9" s="25" t="s">
        <v>95</v>
      </c>
      <c r="P9" s="25"/>
      <c r="Q9" s="19"/>
      <c r="R9" s="7"/>
      <c r="S9" s="7"/>
      <c r="T9" s="7"/>
      <c r="U9" s="8"/>
      <c r="V9" s="7"/>
      <c r="W9" s="26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1"/>
    </row>
    <row r="10" spans="1:39" ht="15" customHeight="1" thickBot="1" x14ac:dyDescent="0.3">
      <c r="A10" s="4"/>
      <c r="B10" s="21">
        <f>ROW()-9</f>
        <v>1</v>
      </c>
      <c r="C10" s="71"/>
      <c r="D10" s="192"/>
      <c r="E10" s="126"/>
      <c r="F10" s="123"/>
      <c r="G10" s="124"/>
      <c r="H10" s="126"/>
      <c r="I10" s="191" t="str">
        <f>IF(AND(ISBLANK(F10),ISBLANK(G10),ISBLANK(E10)),"",
IF(AND(ISNUMBER(E10),OR(ISNUMBER(F10),ISNUMBER(G10))),"Choose one",
IF(AND(ISNUMBER(E10),ISBLANK(F10),ISBLANK(G10)),E10,
IF(AND(ISNUMBER(F10),ISNUMBER(G10)),F10*G10/1000000,
IF(ISBLANK(F10),"Enter Height",
IF(ISBLANK(G10),"Enter Width"))))))</f>
        <v/>
      </c>
      <c r="J10" s="137" t="str">
        <f>IF(COUNT(I10:$I$59)=0,"end",IF(NOT(AND(ISNUMBER(I10),ISNUMBER(H10))),"",IF(H10&lt;0.01,"",ROUND(I10,2)/ROUNDDOWN(H10,2))))</f>
        <v>end</v>
      </c>
      <c r="K10" s="18" t="str">
        <f>IF(AND(ISBLANK(I10),ISBLANK(H10)),"",IF(AND(ISNUMBER(I10),ISBLANK(H10)),"R-value required",IF(ISBLANK(H10),"",IF(H10&lt;N10,IF(ISBLANK(I10),"","R-value too small"),IF(H10&gt;O10,"R-value seems high","")))))</f>
        <v/>
      </c>
      <c r="L10" s="7"/>
      <c r="M10" s="4"/>
      <c r="N10" s="26">
        <v>0.01</v>
      </c>
      <c r="O10" s="24" t="str">
        <f>IF(ISNUMBER(I10),3, "")</f>
        <v/>
      </c>
      <c r="P10" s="24"/>
      <c r="Q10" s="19"/>
      <c r="R10" s="43" t="s">
        <v>6</v>
      </c>
      <c r="S10" s="257" t="str">
        <f>IF(ISBLANK(Results!F7),"",Results!F7)</f>
        <v/>
      </c>
      <c r="T10" s="258"/>
      <c r="U10" s="259"/>
      <c r="V10" s="7"/>
      <c r="W10" s="26"/>
      <c r="X10" s="40"/>
      <c r="Y10" s="40"/>
      <c r="Z10" s="40"/>
      <c r="AA10" s="40"/>
      <c r="AB10" s="139" t="str">
        <f>IF(ISBLANK(I10),"",I10)</f>
        <v/>
      </c>
      <c r="AC10" s="139" t="str">
        <f t="shared" ref="AC10:AC59" si="0">IF(ISBLANK(H10),"",H10)</f>
        <v/>
      </c>
      <c r="AD10" s="40"/>
      <c r="AE10" s="40"/>
      <c r="AF10" s="40"/>
      <c r="AG10" s="40"/>
      <c r="AH10" s="40"/>
      <c r="AI10" s="40"/>
      <c r="AJ10" s="40"/>
      <c r="AK10" s="40"/>
      <c r="AL10" s="40"/>
      <c r="AM10" s="41"/>
    </row>
    <row r="11" spans="1:39" ht="15" customHeight="1" thickBot="1" x14ac:dyDescent="0.3">
      <c r="A11" s="4"/>
      <c r="B11" s="21">
        <f t="shared" ref="B11:B59" si="1">ROW()-9</f>
        <v>2</v>
      </c>
      <c r="C11" s="57"/>
      <c r="D11" s="193"/>
      <c r="E11" s="122"/>
      <c r="F11" s="123"/>
      <c r="G11" s="123"/>
      <c r="H11" s="122"/>
      <c r="I11" s="191" t="str">
        <f t="shared" ref="I11:I59" si="2">IF(AND(ISBLANK(F11),ISBLANK(G11),ISBLANK(E11)),"",
IF(AND(ISNUMBER(E11),OR(ISNUMBER(F11),ISNUMBER(G11))),"Choose one",
IF(AND(ISNUMBER(E11),ISBLANK(F11),ISBLANK(G11)),E11,
IF(AND(ISNUMBER(F11),ISNUMBER(G11)),F11*G11/1000000,
IF(ISBLANK(F11),"Enter Height",
IF(ISBLANK(G11),"Enter Width"))))))</f>
        <v/>
      </c>
      <c r="J11" s="138" t="str">
        <f>IF(COUNT(I11:$I$59)=0,"end",IF(NOT(AND(ISNUMBER(I11),ISNUMBER(H11))),"",IF(H11&lt;0.01,"",ROUND(I11,2)/ROUNDDOWN(H11,2))))</f>
        <v>end</v>
      </c>
      <c r="K11" s="18" t="str">
        <f>IF(AND(ISBLANK(I11),ISBLANK(H11)),"",IF(AND(ISNUMBER(I11),ISBLANK(H11)),"R-value required",IF(ISBLANK(H11),"",IF(H11&lt;N11,IF(ISBLANK(I11),"","R-value too small"),IF(H11&gt;O11,"R-value seems high","")))))</f>
        <v/>
      </c>
      <c r="L11" s="7"/>
      <c r="M11" s="4"/>
      <c r="N11" s="26">
        <v>0.01</v>
      </c>
      <c r="O11" s="24" t="str">
        <f t="shared" ref="O11:O59" si="3">IF(ISNUMBER(I11),3, "")</f>
        <v/>
      </c>
      <c r="P11" s="24"/>
      <c r="Q11" s="19"/>
      <c r="R11" s="11"/>
      <c r="S11" s="7"/>
      <c r="T11" s="7"/>
      <c r="V11" s="7"/>
      <c r="W11" s="26"/>
      <c r="X11" s="40"/>
      <c r="Y11" s="66"/>
      <c r="Z11" s="40"/>
      <c r="AA11" s="40"/>
      <c r="AB11" s="139" t="str">
        <f t="shared" ref="AB11:AB59" si="4">IF(ISBLANK(I11),"",I11)</f>
        <v/>
      </c>
      <c r="AC11" s="139" t="str">
        <f t="shared" si="0"/>
        <v/>
      </c>
      <c r="AD11" s="40"/>
      <c r="AE11" s="40"/>
      <c r="AF11" s="40"/>
      <c r="AG11" s="40"/>
      <c r="AH11" s="40"/>
      <c r="AI11" s="40"/>
      <c r="AJ11" s="40"/>
      <c r="AK11" s="40"/>
      <c r="AL11" s="40"/>
      <c r="AM11" s="41"/>
    </row>
    <row r="12" spans="1:39" ht="15" customHeight="1" thickBot="1" x14ac:dyDescent="0.3">
      <c r="A12" s="4"/>
      <c r="B12" s="21">
        <f t="shared" si="1"/>
        <v>3</v>
      </c>
      <c r="C12" s="57"/>
      <c r="D12" s="193"/>
      <c r="E12" s="122"/>
      <c r="F12" s="123"/>
      <c r="G12" s="123"/>
      <c r="H12" s="122"/>
      <c r="I12" s="191" t="str">
        <f t="shared" si="2"/>
        <v/>
      </c>
      <c r="J12" s="138" t="str">
        <f>IF(COUNT(I12:$I$59)=0,"end",IF(NOT(AND(ISNUMBER(I12),ISNUMBER(H12))),"",IF(H12&lt;0.01,"",ROUND(I12,2)/ROUNDDOWN(H12,2))))</f>
        <v>end</v>
      </c>
      <c r="K12" s="18" t="str">
        <f t="shared" ref="K12:K59" si="5">IF(AND(ISBLANK(I12),ISBLANK(H12)),"",IF(AND(ISNUMBER(I12),ISBLANK(H12)),"R-value required",IF(ISBLANK(H12),"",IF(H12&lt;N12,IF(ISBLANK(I12),"","R-value too small"),IF(H12&gt;O12,"R-value seems high","")))))</f>
        <v/>
      </c>
      <c r="L12" s="7"/>
      <c r="M12" s="4"/>
      <c r="N12" s="26">
        <v>0.01</v>
      </c>
      <c r="O12" s="24" t="str">
        <f t="shared" si="3"/>
        <v/>
      </c>
      <c r="P12" s="24"/>
      <c r="Q12" s="19"/>
      <c r="R12" s="11" t="s">
        <v>52</v>
      </c>
      <c r="S12" s="78" t="str">
        <f>Results!F12</f>
        <v xml:space="preserve">Auckland    </v>
      </c>
      <c r="T12" s="12" t="s">
        <v>93</v>
      </c>
      <c r="U12" s="39">
        <f>Results!K12</f>
        <v>1</v>
      </c>
      <c r="V12" s="7"/>
      <c r="W12" s="26"/>
      <c r="X12" s="40"/>
      <c r="Y12" s="40"/>
      <c r="Z12" s="40"/>
      <c r="AA12" s="40"/>
      <c r="AB12" s="139" t="str">
        <f t="shared" si="4"/>
        <v/>
      </c>
      <c r="AC12" s="139" t="str">
        <f t="shared" si="0"/>
        <v/>
      </c>
      <c r="AD12" s="40"/>
      <c r="AE12" s="40"/>
      <c r="AF12" s="40"/>
      <c r="AG12" s="40"/>
      <c r="AH12" s="40"/>
      <c r="AI12" s="40"/>
      <c r="AJ12" s="40"/>
      <c r="AK12" s="40"/>
      <c r="AL12" s="40"/>
      <c r="AM12" s="41"/>
    </row>
    <row r="13" spans="1:39" ht="15" customHeight="1" x14ac:dyDescent="0.25">
      <c r="A13" s="4"/>
      <c r="B13" s="21">
        <f t="shared" si="1"/>
        <v>4</v>
      </c>
      <c r="C13" s="57"/>
      <c r="D13" s="193"/>
      <c r="E13" s="122"/>
      <c r="F13" s="123"/>
      <c r="G13" s="123"/>
      <c r="H13" s="122"/>
      <c r="I13" s="191" t="str">
        <f t="shared" si="2"/>
        <v/>
      </c>
      <c r="J13" s="138" t="str">
        <f>IF(COUNT(I13:$I$59)=0,"end",IF(NOT(AND(ISNUMBER(I13),ISNUMBER(H13))),"",IF(H13&lt;0.01,"",ROUND(I13,2)/ROUNDDOWN(H13,2))))</f>
        <v>end</v>
      </c>
      <c r="K13" s="18" t="str">
        <f t="shared" si="5"/>
        <v/>
      </c>
      <c r="L13" s="7"/>
      <c r="M13" s="4"/>
      <c r="N13" s="26">
        <v>0.01</v>
      </c>
      <c r="O13" s="24" t="str">
        <f t="shared" si="3"/>
        <v/>
      </c>
      <c r="P13" s="24"/>
      <c r="Q13" s="19"/>
      <c r="R13" s="11"/>
      <c r="S13" s="7"/>
      <c r="T13" s="7"/>
      <c r="U13" s="8"/>
      <c r="V13" s="7"/>
      <c r="W13" s="26"/>
      <c r="X13" s="40"/>
      <c r="Y13" s="40"/>
      <c r="Z13" s="40"/>
      <c r="AA13" s="40"/>
      <c r="AB13" s="139" t="str">
        <f t="shared" si="4"/>
        <v/>
      </c>
      <c r="AC13" s="139" t="str">
        <f t="shared" si="0"/>
        <v/>
      </c>
      <c r="AD13" s="40"/>
      <c r="AE13" s="40"/>
      <c r="AF13" s="40"/>
      <c r="AG13" s="40"/>
      <c r="AH13" s="40"/>
      <c r="AI13" s="40"/>
      <c r="AJ13" s="40"/>
      <c r="AK13" s="40"/>
      <c r="AL13" s="40"/>
      <c r="AM13" s="41"/>
    </row>
    <row r="14" spans="1:39" ht="15" customHeight="1" x14ac:dyDescent="0.25">
      <c r="A14" s="4"/>
      <c r="B14" s="21">
        <f t="shared" si="1"/>
        <v>5</v>
      </c>
      <c r="C14" s="57"/>
      <c r="D14" s="193"/>
      <c r="E14" s="122"/>
      <c r="F14" s="123"/>
      <c r="G14" s="123"/>
      <c r="H14" s="122"/>
      <c r="I14" s="191" t="str">
        <f t="shared" si="2"/>
        <v/>
      </c>
      <c r="J14" s="138" t="str">
        <f>IF(COUNT(I14:$I$59)=0,"end",IF(NOT(AND(ISNUMBER(I14),ISNUMBER(H14))),"",IF(H14&lt;0.01,"",ROUND(I14,2)/ROUNDDOWN(H14,2))))</f>
        <v>end</v>
      </c>
      <c r="K14" s="18" t="str">
        <f t="shared" si="5"/>
        <v/>
      </c>
      <c r="L14" s="7"/>
      <c r="M14" s="4"/>
      <c r="N14" s="26">
        <v>0.01</v>
      </c>
      <c r="O14" s="24" t="str">
        <f t="shared" si="3"/>
        <v/>
      </c>
      <c r="P14" s="24"/>
      <c r="Q14" s="19"/>
      <c r="R14" s="28"/>
      <c r="S14" s="28"/>
      <c r="T14" s="29" t="s">
        <v>90</v>
      </c>
      <c r="U14" s="30" t="s">
        <v>91</v>
      </c>
      <c r="V14" s="7"/>
      <c r="W14" s="26"/>
      <c r="X14" s="40"/>
      <c r="Y14" s="40"/>
      <c r="Z14" s="91"/>
      <c r="AA14" s="40"/>
      <c r="AB14" s="139" t="str">
        <f t="shared" si="4"/>
        <v/>
      </c>
      <c r="AC14" s="139" t="str">
        <f t="shared" si="0"/>
        <v/>
      </c>
      <c r="AD14" s="40"/>
      <c r="AE14" s="40"/>
      <c r="AF14" s="40"/>
      <c r="AG14" s="40"/>
      <c r="AH14" s="40"/>
      <c r="AI14" s="40"/>
      <c r="AJ14" s="40"/>
      <c r="AK14" s="40"/>
      <c r="AL14" s="40"/>
      <c r="AM14" s="41"/>
    </row>
    <row r="15" spans="1:39" ht="15" customHeight="1" x14ac:dyDescent="0.25">
      <c r="A15" s="4"/>
      <c r="B15" s="21">
        <f t="shared" si="1"/>
        <v>6</v>
      </c>
      <c r="C15" s="57"/>
      <c r="D15" s="193"/>
      <c r="E15" s="122"/>
      <c r="F15" s="123"/>
      <c r="G15" s="123"/>
      <c r="H15" s="122"/>
      <c r="I15" s="191" t="str">
        <f t="shared" si="2"/>
        <v/>
      </c>
      <c r="J15" s="138" t="str">
        <f>IF(COUNT(I15:$I$59)=0,"end",IF(NOT(AND(ISNUMBER(I15),ISNUMBER(H15))),"",IF(H15&lt;0.01,"",ROUND(I15,2)/ROUNDDOWN(H15,2))))</f>
        <v>end</v>
      </c>
      <c r="K15" s="18" t="str">
        <f t="shared" si="5"/>
        <v/>
      </c>
      <c r="L15" s="7"/>
      <c r="M15" s="4"/>
      <c r="N15" s="26">
        <v>0.01</v>
      </c>
      <c r="O15" s="24" t="str">
        <f t="shared" si="3"/>
        <v/>
      </c>
      <c r="P15" s="24"/>
      <c r="Q15" s="19"/>
      <c r="R15" s="28"/>
      <c r="S15" s="79" t="s">
        <v>115</v>
      </c>
      <c r="T15" s="110" t="s">
        <v>92</v>
      </c>
      <c r="U15" s="111" t="s">
        <v>92</v>
      </c>
      <c r="V15" s="7"/>
      <c r="W15" s="26"/>
      <c r="X15" s="40"/>
      <c r="Y15" s="67"/>
      <c r="Z15" s="93"/>
      <c r="AA15" s="40"/>
      <c r="AB15" s="139" t="str">
        <f t="shared" si="4"/>
        <v/>
      </c>
      <c r="AC15" s="139" t="str">
        <f t="shared" si="0"/>
        <v/>
      </c>
      <c r="AD15" s="40"/>
      <c r="AE15" s="40"/>
      <c r="AF15" s="40"/>
      <c r="AG15" s="40"/>
      <c r="AH15" s="40"/>
      <c r="AI15" s="40"/>
      <c r="AJ15" s="40"/>
      <c r="AK15" s="40"/>
      <c r="AL15" s="40"/>
      <c r="AM15" s="41"/>
    </row>
    <row r="16" spans="1:39" ht="15" customHeight="1" x14ac:dyDescent="0.25">
      <c r="A16" s="4"/>
      <c r="B16" s="21">
        <f t="shared" si="1"/>
        <v>7</v>
      </c>
      <c r="C16" s="57"/>
      <c r="D16" s="193"/>
      <c r="E16" s="122"/>
      <c r="F16" s="123"/>
      <c r="G16" s="123"/>
      <c r="H16" s="122"/>
      <c r="I16" s="191" t="str">
        <f t="shared" si="2"/>
        <v/>
      </c>
      <c r="J16" s="138" t="str">
        <f>IF(COUNT(I16:$I$59)=0,"end",IF(NOT(AND(ISNUMBER(I16),ISNUMBER(H16))),"",IF(H16&lt;0.01,"",ROUND(I16,2)/ROUNDDOWN(H16,2))))</f>
        <v>end</v>
      </c>
      <c r="K16" s="18" t="str">
        <f t="shared" si="5"/>
        <v/>
      </c>
      <c r="L16" s="7"/>
      <c r="M16" s="4"/>
      <c r="N16" s="26">
        <v>0.01</v>
      </c>
      <c r="O16" s="24" t="str">
        <f t="shared" si="3"/>
        <v/>
      </c>
      <c r="P16" s="24"/>
      <c r="Q16" s="19"/>
      <c r="R16" s="31" t="s">
        <v>80</v>
      </c>
      <c r="S16" s="36" t="s">
        <v>175</v>
      </c>
      <c r="T16" s="36" t="s">
        <v>117</v>
      </c>
      <c r="U16" s="36" t="s">
        <v>117</v>
      </c>
      <c r="V16" s="7"/>
      <c r="W16" s="26"/>
      <c r="X16" s="40"/>
      <c r="Y16" s="67"/>
      <c r="Z16" s="93"/>
      <c r="AA16" s="40"/>
      <c r="AB16" s="139" t="str">
        <f t="shared" si="4"/>
        <v/>
      </c>
      <c r="AC16" s="139" t="str">
        <f t="shared" si="0"/>
        <v/>
      </c>
      <c r="AD16" s="40"/>
      <c r="AE16" s="40"/>
      <c r="AF16" s="40"/>
      <c r="AG16" s="40"/>
      <c r="AH16" s="40"/>
      <c r="AI16" s="40"/>
      <c r="AJ16" s="40"/>
      <c r="AK16" s="40"/>
      <c r="AL16" s="40"/>
      <c r="AM16" s="41"/>
    </row>
    <row r="17" spans="1:39" ht="15" customHeight="1" x14ac:dyDescent="0.25">
      <c r="A17" s="4"/>
      <c r="B17" s="21">
        <f t="shared" si="1"/>
        <v>8</v>
      </c>
      <c r="C17" s="55"/>
      <c r="D17" s="193"/>
      <c r="E17" s="122"/>
      <c r="F17" s="123"/>
      <c r="G17" s="123"/>
      <c r="H17" s="122"/>
      <c r="I17" s="191" t="str">
        <f t="shared" si="2"/>
        <v/>
      </c>
      <c r="J17" s="138" t="str">
        <f>IF(COUNT(I17:$I$59)=0,"end",IF(NOT(AND(ISNUMBER(I17),ISNUMBER(H17))),"",IF(H17&lt;0.01,"",ROUND(I17,2)/ROUNDDOWN(H17,2))))</f>
        <v>end</v>
      </c>
      <c r="K17" s="18" t="str">
        <f t="shared" si="5"/>
        <v/>
      </c>
      <c r="L17" s="7"/>
      <c r="M17" s="4"/>
      <c r="N17" s="26">
        <v>0.01</v>
      </c>
      <c r="O17" s="24" t="str">
        <f t="shared" si="3"/>
        <v/>
      </c>
      <c r="P17" s="24"/>
      <c r="Q17" s="19"/>
      <c r="R17" s="44" t="s">
        <v>229</v>
      </c>
      <c r="S17" s="45">
        <f>SlabFloorArea</f>
        <v>0</v>
      </c>
      <c r="T17" s="102">
        <f>Results!J18</f>
        <v>0</v>
      </c>
      <c r="U17" s="103">
        <f>Results!J30</f>
        <v>0</v>
      </c>
      <c r="V17" s="7"/>
      <c r="W17" s="26"/>
      <c r="X17" s="40"/>
      <c r="Y17" s="67"/>
      <c r="Z17" s="93"/>
      <c r="AA17" s="40"/>
      <c r="AB17" s="139" t="str">
        <f t="shared" si="4"/>
        <v/>
      </c>
      <c r="AC17" s="139" t="str">
        <f t="shared" si="0"/>
        <v/>
      </c>
      <c r="AD17" s="40"/>
      <c r="AE17" s="40"/>
      <c r="AF17" s="40"/>
      <c r="AG17" s="40"/>
      <c r="AH17" s="40"/>
      <c r="AI17" s="40"/>
      <c r="AJ17" s="40"/>
      <c r="AK17" s="40"/>
      <c r="AL17" s="40"/>
      <c r="AM17" s="41"/>
    </row>
    <row r="18" spans="1:39" ht="15" customHeight="1" x14ac:dyDescent="0.25">
      <c r="A18" s="4"/>
      <c r="B18" s="21">
        <f t="shared" si="1"/>
        <v>9</v>
      </c>
      <c r="C18" s="57"/>
      <c r="D18" s="193"/>
      <c r="E18" s="122"/>
      <c r="F18" s="123"/>
      <c r="G18" s="123"/>
      <c r="H18" s="122"/>
      <c r="I18" s="191" t="str">
        <f t="shared" si="2"/>
        <v/>
      </c>
      <c r="J18" s="138" t="str">
        <f>IF(COUNT(I18:$I$59)=0,"end",IF(NOT(AND(ISNUMBER(I18),ISNUMBER(H18))),"",IF(H18&lt;0.01,"",ROUND(I18,2)/ROUNDDOWN(H18,2))))</f>
        <v>end</v>
      </c>
      <c r="K18" s="18" t="str">
        <f t="shared" si="5"/>
        <v/>
      </c>
      <c r="L18" s="7"/>
      <c r="M18" s="4"/>
      <c r="N18" s="26">
        <v>0.01</v>
      </c>
      <c r="O18" s="24" t="str">
        <f t="shared" si="3"/>
        <v/>
      </c>
      <c r="P18" s="24"/>
      <c r="Q18" s="19"/>
      <c r="R18" s="48" t="s">
        <v>230</v>
      </c>
      <c r="S18" s="49">
        <f>OtherFloorArea</f>
        <v>0</v>
      </c>
      <c r="T18" s="34">
        <f>Results!J19</f>
        <v>0</v>
      </c>
      <c r="U18" s="109">
        <f>Results!J31</f>
        <v>0</v>
      </c>
      <c r="V18" s="7"/>
      <c r="W18" s="26"/>
      <c r="X18" s="40"/>
      <c r="Y18" s="40"/>
      <c r="Z18" s="93"/>
      <c r="AA18" s="40"/>
      <c r="AB18" s="139" t="str">
        <f t="shared" si="4"/>
        <v/>
      </c>
      <c r="AC18" s="139" t="str">
        <f t="shared" si="0"/>
        <v/>
      </c>
      <c r="AD18" s="40"/>
      <c r="AE18" s="40"/>
      <c r="AF18" s="40"/>
      <c r="AG18" s="40"/>
      <c r="AH18" s="40"/>
      <c r="AI18" s="40"/>
      <c r="AJ18" s="40"/>
      <c r="AK18" s="40"/>
      <c r="AL18" s="40"/>
      <c r="AM18" s="41"/>
    </row>
    <row r="19" spans="1:39" ht="15" customHeight="1" x14ac:dyDescent="0.25">
      <c r="A19" s="4"/>
      <c r="B19" s="21">
        <f t="shared" si="1"/>
        <v>10</v>
      </c>
      <c r="C19" s="57"/>
      <c r="D19" s="193"/>
      <c r="E19" s="122"/>
      <c r="F19" s="123"/>
      <c r="G19" s="123"/>
      <c r="H19" s="122"/>
      <c r="I19" s="191" t="str">
        <f t="shared" si="2"/>
        <v/>
      </c>
      <c r="J19" s="138" t="str">
        <f>IF(COUNT(I19:$I$59)=0,"end",IF(NOT(AND(ISNUMBER(I19),ISNUMBER(H19))),"",IF(H19&lt;0.01,"",ROUND(I19,2)/ROUNDDOWN(H19,2))))</f>
        <v>end</v>
      </c>
      <c r="K19" s="18" t="str">
        <f t="shared" si="5"/>
        <v/>
      </c>
      <c r="L19" s="7"/>
      <c r="M19" s="4"/>
      <c r="N19" s="26">
        <v>0.01</v>
      </c>
      <c r="O19" s="24" t="str">
        <f t="shared" si="3"/>
        <v/>
      </c>
      <c r="P19" s="24"/>
      <c r="Q19" s="19"/>
      <c r="R19" s="112" t="s">
        <v>0</v>
      </c>
      <c r="S19" s="49">
        <f>RoofArea</f>
        <v>0</v>
      </c>
      <c r="T19" s="34">
        <f>Results!J20</f>
        <v>0</v>
      </c>
      <c r="U19" s="109">
        <f>Results!J32</f>
        <v>0</v>
      </c>
      <c r="V19" s="7"/>
      <c r="W19" s="26"/>
      <c r="X19" s="40"/>
      <c r="Y19" s="40"/>
      <c r="Z19" s="93"/>
      <c r="AA19" s="40"/>
      <c r="AB19" s="139" t="str">
        <f t="shared" si="4"/>
        <v/>
      </c>
      <c r="AC19" s="139" t="str">
        <f t="shared" si="0"/>
        <v/>
      </c>
      <c r="AD19" s="67"/>
      <c r="AE19" s="67"/>
      <c r="AF19" s="67"/>
      <c r="AG19" s="67"/>
      <c r="AH19" s="67"/>
      <c r="AI19" s="67"/>
      <c r="AJ19" s="67"/>
      <c r="AK19" s="40"/>
      <c r="AL19" s="40"/>
      <c r="AM19" s="41"/>
    </row>
    <row r="20" spans="1:39" ht="15" customHeight="1" x14ac:dyDescent="0.25">
      <c r="A20" s="4"/>
      <c r="B20" s="21">
        <f t="shared" si="1"/>
        <v>11</v>
      </c>
      <c r="C20" s="57"/>
      <c r="D20" s="193"/>
      <c r="E20" s="122"/>
      <c r="F20" s="123"/>
      <c r="G20" s="123"/>
      <c r="H20" s="122"/>
      <c r="I20" s="191" t="str">
        <f t="shared" si="2"/>
        <v/>
      </c>
      <c r="J20" s="138" t="str">
        <f>IF(COUNT(I20:$I$59)=0,"end",IF(NOT(AND(ISNUMBER(I20),ISNUMBER(H20))),"",IF(H20&lt;0.01,"",ROUND(I20,2)/ROUNDDOWN(H20,2))))</f>
        <v>end</v>
      </c>
      <c r="K20" s="18" t="str">
        <f t="shared" si="5"/>
        <v/>
      </c>
      <c r="L20" s="7"/>
      <c r="M20" s="4"/>
      <c r="N20" s="26">
        <v>0.01</v>
      </c>
      <c r="O20" s="24" t="str">
        <f t="shared" si="3"/>
        <v/>
      </c>
      <c r="P20" s="24"/>
      <c r="Q20" s="19"/>
      <c r="R20" s="112" t="s">
        <v>1</v>
      </c>
      <c r="S20" s="131">
        <f>SkylightArea</f>
        <v>0</v>
      </c>
      <c r="T20" s="132">
        <f>Results!J21</f>
        <v>0</v>
      </c>
      <c r="U20" s="70"/>
      <c r="V20" s="7"/>
      <c r="W20" s="26"/>
      <c r="X20" s="40"/>
      <c r="Y20" s="40"/>
      <c r="Z20" s="93"/>
      <c r="AA20" s="40"/>
      <c r="AB20" s="139" t="str">
        <f t="shared" si="4"/>
        <v/>
      </c>
      <c r="AC20" s="139" t="str">
        <f t="shared" si="0"/>
        <v/>
      </c>
      <c r="AD20" s="40"/>
      <c r="AE20" s="40"/>
      <c r="AF20" s="40"/>
      <c r="AG20" s="40"/>
      <c r="AH20" s="40"/>
      <c r="AI20" s="68"/>
      <c r="AJ20" s="68"/>
      <c r="AK20" s="40"/>
      <c r="AL20" s="40"/>
      <c r="AM20" s="41"/>
    </row>
    <row r="21" spans="1:39" ht="15" customHeight="1" x14ac:dyDescent="0.25">
      <c r="A21" s="4"/>
      <c r="B21" s="21">
        <f t="shared" si="1"/>
        <v>12</v>
      </c>
      <c r="C21" s="57"/>
      <c r="D21" s="193"/>
      <c r="E21" s="122"/>
      <c r="F21" s="123"/>
      <c r="G21" s="123"/>
      <c r="H21" s="122"/>
      <c r="I21" s="191" t="str">
        <f t="shared" si="2"/>
        <v/>
      </c>
      <c r="J21" s="138" t="str">
        <f>IF(COUNT(I21:$I$59)=0,"end",IF(NOT(AND(ISNUMBER(I21),ISNUMBER(H21))),"",IF(H21&lt;0.01,"",ROUND(I21,2)/ROUNDDOWN(H21,2))))</f>
        <v>end</v>
      </c>
      <c r="K21" s="18" t="str">
        <f t="shared" si="5"/>
        <v/>
      </c>
      <c r="L21" s="7"/>
      <c r="M21" s="4"/>
      <c r="N21" s="26">
        <v>0.01</v>
      </c>
      <c r="O21" s="24" t="str">
        <f t="shared" si="3"/>
        <v/>
      </c>
      <c r="P21" s="24"/>
      <c r="Q21" s="19"/>
      <c r="R21" s="112" t="s">
        <v>2</v>
      </c>
      <c r="S21" s="49">
        <f>WallArea</f>
        <v>0</v>
      </c>
      <c r="T21" s="34">
        <f>Results!J22</f>
        <v>0</v>
      </c>
      <c r="U21" s="109">
        <f>Results!J33</f>
        <v>0</v>
      </c>
      <c r="V21" s="7"/>
      <c r="W21" s="26"/>
      <c r="X21" s="40"/>
      <c r="Y21" s="40"/>
      <c r="Z21" s="93"/>
      <c r="AA21" s="40"/>
      <c r="AB21" s="139" t="str">
        <f t="shared" si="4"/>
        <v/>
      </c>
      <c r="AC21" s="139" t="str">
        <f t="shared" si="0"/>
        <v/>
      </c>
      <c r="AD21" s="40"/>
      <c r="AE21" s="40"/>
      <c r="AF21" s="40"/>
      <c r="AG21" s="40"/>
      <c r="AH21" s="40"/>
      <c r="AI21" s="68"/>
      <c r="AJ21" s="68"/>
      <c r="AK21" s="40"/>
      <c r="AL21" s="40"/>
      <c r="AM21" s="41"/>
    </row>
    <row r="22" spans="1:39" ht="15" customHeight="1" x14ac:dyDescent="0.25">
      <c r="A22" s="4"/>
      <c r="B22" s="21">
        <f t="shared" si="1"/>
        <v>13</v>
      </c>
      <c r="C22" s="57"/>
      <c r="D22" s="193"/>
      <c r="E22" s="122"/>
      <c r="F22" s="123"/>
      <c r="G22" s="123"/>
      <c r="H22" s="122"/>
      <c r="I22" s="191" t="str">
        <f t="shared" si="2"/>
        <v/>
      </c>
      <c r="J22" s="138" t="str">
        <f>IF(COUNT(I22:$I$59)=0,"end",IF(NOT(AND(ISNUMBER(I22),ISNUMBER(H22))),"",IF(H22&lt;0.01,"",ROUND(I22,2)/ROUNDDOWN(H22,2))))</f>
        <v>end</v>
      </c>
      <c r="K22" s="18" t="str">
        <f t="shared" si="5"/>
        <v/>
      </c>
      <c r="L22" s="7"/>
      <c r="M22" s="4"/>
      <c r="N22" s="26">
        <v>0.01</v>
      </c>
      <c r="O22" s="24" t="str">
        <f t="shared" si="3"/>
        <v/>
      </c>
      <c r="P22" s="24"/>
      <c r="Q22" s="13"/>
      <c r="R22" s="48" t="s">
        <v>216</v>
      </c>
      <c r="S22" s="49">
        <f>GlazingArea</f>
        <v>0</v>
      </c>
      <c r="T22" s="34">
        <f>Results!J23</f>
        <v>0</v>
      </c>
      <c r="U22" s="109">
        <f>Results!J34</f>
        <v>0</v>
      </c>
      <c r="V22" s="7"/>
      <c r="W22" s="26"/>
      <c r="X22" s="40"/>
      <c r="Y22" s="40"/>
      <c r="Z22" s="68"/>
      <c r="AA22" s="40"/>
      <c r="AB22" s="139" t="str">
        <f t="shared" si="4"/>
        <v/>
      </c>
      <c r="AC22" s="139" t="str">
        <f t="shared" si="0"/>
        <v/>
      </c>
      <c r="AD22" s="40"/>
      <c r="AE22" s="40"/>
      <c r="AF22" s="40"/>
      <c r="AG22" s="40"/>
      <c r="AH22" s="40"/>
      <c r="AI22" s="68"/>
      <c r="AJ22" s="68"/>
      <c r="AK22" s="40"/>
      <c r="AL22" s="40"/>
      <c r="AM22" s="41"/>
    </row>
    <row r="23" spans="1:39" ht="15" customHeight="1" x14ac:dyDescent="0.25">
      <c r="A23" s="4"/>
      <c r="B23" s="21">
        <f t="shared" si="1"/>
        <v>14</v>
      </c>
      <c r="C23" s="57"/>
      <c r="D23" s="193"/>
      <c r="E23" s="122"/>
      <c r="F23" s="123"/>
      <c r="G23" s="123"/>
      <c r="H23" s="122"/>
      <c r="I23" s="191" t="str">
        <f t="shared" si="2"/>
        <v/>
      </c>
      <c r="J23" s="138" t="str">
        <f>IF(COUNT(I23:$I$59)=0,"end",IF(NOT(AND(ISNUMBER(I23),ISNUMBER(H23))),"",IF(H23&lt;0.01,"",ROUND(I23,2)/ROUNDDOWN(H23,2))))</f>
        <v>end</v>
      </c>
      <c r="K23" s="18" t="str">
        <f t="shared" si="5"/>
        <v/>
      </c>
      <c r="L23" s="7"/>
      <c r="M23" s="4"/>
      <c r="N23" s="26">
        <v>0.01</v>
      </c>
      <c r="O23" s="24" t="str">
        <f t="shared" si="3"/>
        <v/>
      </c>
      <c r="P23" s="24"/>
      <c r="Q23" s="13"/>
      <c r="R23" s="134" t="s">
        <v>217</v>
      </c>
      <c r="S23" s="133">
        <f>DoorArea</f>
        <v>0</v>
      </c>
      <c r="T23" s="105">
        <f>Results!J24</f>
        <v>0</v>
      </c>
      <c r="U23" s="70"/>
      <c r="V23" s="7"/>
      <c r="W23" s="26"/>
      <c r="X23" s="40"/>
      <c r="Y23" s="40"/>
      <c r="Z23" s="40"/>
      <c r="AA23" s="40"/>
      <c r="AB23" s="139" t="str">
        <f t="shared" si="4"/>
        <v/>
      </c>
      <c r="AC23" s="139" t="str">
        <f t="shared" si="0"/>
        <v/>
      </c>
      <c r="AD23" s="40"/>
      <c r="AE23" s="40"/>
      <c r="AF23" s="40"/>
      <c r="AG23" s="40"/>
      <c r="AH23" s="40"/>
      <c r="AI23" s="40"/>
      <c r="AJ23" s="40"/>
      <c r="AK23" s="40"/>
      <c r="AL23" s="40"/>
      <c r="AM23" s="41"/>
    </row>
    <row r="24" spans="1:39" ht="15" customHeight="1" x14ac:dyDescent="0.25">
      <c r="A24" s="4"/>
      <c r="B24" s="21">
        <f t="shared" si="1"/>
        <v>15</v>
      </c>
      <c r="C24" s="57"/>
      <c r="D24" s="193"/>
      <c r="E24" s="122"/>
      <c r="F24" s="123"/>
      <c r="G24" s="123"/>
      <c r="H24" s="122"/>
      <c r="I24" s="191" t="str">
        <f t="shared" si="2"/>
        <v/>
      </c>
      <c r="J24" s="138" t="str">
        <f>IF(COUNT(I24:$I$59)=0,"end",IF(NOT(AND(ISNUMBER(I24),ISNUMBER(H24))),"",IF(H24&lt;0.01,"",ROUND(I24,2)/ROUNDDOWN(H24,2))))</f>
        <v>end</v>
      </c>
      <c r="K24" s="18" t="str">
        <f t="shared" si="5"/>
        <v/>
      </c>
      <c r="L24" s="7"/>
      <c r="M24" s="4"/>
      <c r="N24" s="26">
        <v>0.01</v>
      </c>
      <c r="O24" s="24" t="str">
        <f t="shared" si="3"/>
        <v/>
      </c>
      <c r="P24" s="24"/>
      <c r="Q24" s="19"/>
      <c r="R24" s="28"/>
      <c r="S24" s="28"/>
      <c r="T24" s="34"/>
      <c r="U24" s="69"/>
      <c r="V24" s="7"/>
      <c r="W24" s="26"/>
      <c r="X24" s="40"/>
      <c r="Y24" s="67"/>
      <c r="Z24" s="26"/>
      <c r="AA24" s="26"/>
      <c r="AB24" s="139" t="str">
        <f t="shared" si="4"/>
        <v/>
      </c>
      <c r="AC24" s="139" t="str">
        <f t="shared" si="0"/>
        <v/>
      </c>
      <c r="AD24" s="40"/>
      <c r="AE24" s="40"/>
      <c r="AF24" s="40"/>
      <c r="AG24" s="40"/>
      <c r="AH24" s="40"/>
      <c r="AI24" s="40"/>
      <c r="AJ24" s="40"/>
      <c r="AK24" s="40"/>
      <c r="AL24" s="40"/>
      <c r="AM24" s="41"/>
    </row>
    <row r="25" spans="1:39" ht="15" customHeight="1" x14ac:dyDescent="0.25">
      <c r="A25" s="4"/>
      <c r="B25" s="21">
        <f t="shared" si="1"/>
        <v>16</v>
      </c>
      <c r="C25" s="57"/>
      <c r="D25" s="193"/>
      <c r="E25" s="122"/>
      <c r="F25" s="123"/>
      <c r="G25" s="123"/>
      <c r="H25" s="122"/>
      <c r="I25" s="191" t="str">
        <f t="shared" si="2"/>
        <v/>
      </c>
      <c r="J25" s="138" t="str">
        <f>IF(COUNT(I25:$I$59)=0,"end",IF(NOT(AND(ISNUMBER(I25),ISNUMBER(H25))),"",IF(H25&lt;0.01,"",ROUND(I25,2)/ROUNDDOWN(H25,2))))</f>
        <v>end</v>
      </c>
      <c r="K25" s="18" t="str">
        <f t="shared" si="5"/>
        <v/>
      </c>
      <c r="L25" s="7"/>
      <c r="M25" s="4"/>
      <c r="N25" s="26">
        <v>0.01</v>
      </c>
      <c r="O25" s="24" t="str">
        <f t="shared" si="3"/>
        <v/>
      </c>
      <c r="P25" s="24"/>
      <c r="Q25" s="19"/>
      <c r="R25" s="35"/>
      <c r="S25" s="36" t="s">
        <v>78</v>
      </c>
      <c r="T25" s="37">
        <f>Results!K25</f>
        <v>0</v>
      </c>
      <c r="U25" s="38">
        <f>Results!K35</f>
        <v>0</v>
      </c>
      <c r="V25" s="7"/>
      <c r="W25" s="26"/>
      <c r="X25" s="40"/>
      <c r="Y25" s="40"/>
      <c r="Z25" s="26"/>
      <c r="AA25" s="26"/>
      <c r="AB25" s="139" t="str">
        <f t="shared" si="4"/>
        <v/>
      </c>
      <c r="AC25" s="139" t="str">
        <f t="shared" si="0"/>
        <v/>
      </c>
      <c r="AD25" s="40"/>
      <c r="AE25" s="40"/>
      <c r="AF25" s="40"/>
      <c r="AG25" s="40"/>
      <c r="AH25" s="40"/>
      <c r="AI25" s="40"/>
      <c r="AJ25" s="40"/>
      <c r="AK25" s="40"/>
      <c r="AL25" s="40"/>
      <c r="AM25" s="41"/>
    </row>
    <row r="26" spans="1:39" ht="15" customHeight="1" x14ac:dyDescent="0.25">
      <c r="A26" s="4"/>
      <c r="B26" s="21">
        <f t="shared" si="1"/>
        <v>17</v>
      </c>
      <c r="C26" s="57"/>
      <c r="D26" s="193"/>
      <c r="E26" s="122"/>
      <c r="F26" s="123"/>
      <c r="G26" s="123"/>
      <c r="H26" s="122"/>
      <c r="I26" s="191" t="str">
        <f t="shared" si="2"/>
        <v/>
      </c>
      <c r="J26" s="138" t="str">
        <f>IF(COUNT(I26:$I$59)=0,"end",IF(NOT(AND(ISNUMBER(I26),ISNUMBER(H26))),"",IF(H26&lt;0.01,"",ROUND(I26,2)/ROUNDDOWN(H26,2))))</f>
        <v>end</v>
      </c>
      <c r="K26" s="18" t="str">
        <f t="shared" si="5"/>
        <v/>
      </c>
      <c r="L26" s="7"/>
      <c r="M26" s="4"/>
      <c r="N26" s="26">
        <v>0.01</v>
      </c>
      <c r="O26" s="24" t="str">
        <f t="shared" si="3"/>
        <v/>
      </c>
      <c r="P26" s="24"/>
      <c r="Q26" s="19"/>
      <c r="R26" s="7"/>
      <c r="S26" s="7"/>
      <c r="T26" s="7"/>
      <c r="U26" s="8"/>
      <c r="V26" s="7"/>
      <c r="W26" s="26"/>
      <c r="X26" s="40"/>
      <c r="Y26" s="40"/>
      <c r="Z26" s="4"/>
      <c r="AA26" s="26"/>
      <c r="AB26" s="139" t="str">
        <f t="shared" si="4"/>
        <v/>
      </c>
      <c r="AC26" s="139" t="str">
        <f t="shared" si="0"/>
        <v/>
      </c>
      <c r="AD26" s="40"/>
      <c r="AE26" s="40"/>
      <c r="AF26" s="40"/>
      <c r="AG26" s="40"/>
      <c r="AH26" s="40"/>
      <c r="AI26" s="40"/>
      <c r="AJ26" s="40"/>
      <c r="AK26" s="40"/>
      <c r="AL26" s="40"/>
      <c r="AM26" s="41"/>
    </row>
    <row r="27" spans="1:39" ht="15" customHeight="1" x14ac:dyDescent="0.3">
      <c r="A27" s="4"/>
      <c r="B27" s="21">
        <f t="shared" si="1"/>
        <v>18</v>
      </c>
      <c r="C27" s="57"/>
      <c r="D27" s="193"/>
      <c r="E27" s="122"/>
      <c r="F27" s="123"/>
      <c r="G27" s="123"/>
      <c r="H27" s="122"/>
      <c r="I27" s="191" t="str">
        <f t="shared" si="2"/>
        <v/>
      </c>
      <c r="J27" s="138" t="str">
        <f>IF(COUNT(I27:$I$59)=0,"end",IF(NOT(AND(ISNUMBER(I27),ISNUMBER(H27))),"",IF(H27&lt;0.01,"",ROUND(I27,2)/ROUNDDOWN(H27,2))))</f>
        <v>end</v>
      </c>
      <c r="K27" s="18" t="str">
        <f t="shared" si="5"/>
        <v/>
      </c>
      <c r="L27" s="7"/>
      <c r="M27" s="4"/>
      <c r="N27" s="26">
        <v>0.01</v>
      </c>
      <c r="O27" s="24" t="str">
        <f t="shared" si="3"/>
        <v/>
      </c>
      <c r="P27" s="24"/>
      <c r="Q27" s="19"/>
      <c r="R27" s="17" t="str">
        <f>Results!E38</f>
        <v>Comparison of proposed building against the reference building</v>
      </c>
      <c r="S27" s="7"/>
      <c r="T27" s="7"/>
      <c r="U27" s="3" t="str">
        <f>Results!K38</f>
        <v>PASS</v>
      </c>
      <c r="V27" s="7"/>
      <c r="W27" s="26"/>
      <c r="X27" s="40"/>
      <c r="Y27" s="40"/>
      <c r="Z27" s="4"/>
      <c r="AA27" s="26"/>
      <c r="AB27" s="139" t="str">
        <f t="shared" si="4"/>
        <v/>
      </c>
      <c r="AC27" s="139" t="str">
        <f t="shared" si="0"/>
        <v/>
      </c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9" ht="15" customHeight="1" thickBot="1" x14ac:dyDescent="0.3">
      <c r="A28" s="4"/>
      <c r="B28" s="21">
        <f t="shared" si="1"/>
        <v>19</v>
      </c>
      <c r="C28" s="57"/>
      <c r="D28" s="193"/>
      <c r="E28" s="122"/>
      <c r="F28" s="123"/>
      <c r="G28" s="123"/>
      <c r="H28" s="122"/>
      <c r="I28" s="191" t="str">
        <f t="shared" si="2"/>
        <v/>
      </c>
      <c r="J28" s="138" t="str">
        <f>IF(COUNT(I28:$I$59)=0,"end",IF(NOT(AND(ISNUMBER(I28),ISNUMBER(H28))),"",IF(H28&lt;0.01,"",ROUND(I28,2)/ROUNDDOWN(H28,2))))</f>
        <v>end</v>
      </c>
      <c r="K28" s="18" t="str">
        <f t="shared" si="5"/>
        <v/>
      </c>
      <c r="L28" s="7"/>
      <c r="M28" s="4"/>
      <c r="N28" s="26">
        <v>0.01</v>
      </c>
      <c r="O28" s="24" t="str">
        <f t="shared" si="3"/>
        <v/>
      </c>
      <c r="P28" s="24"/>
      <c r="Q28" s="19"/>
      <c r="R28" s="7"/>
      <c r="S28" s="7"/>
      <c r="T28" s="7"/>
      <c r="U28" s="8"/>
      <c r="V28" s="7"/>
      <c r="W28" s="24"/>
      <c r="X28" s="24"/>
      <c r="Y28" s="4"/>
      <c r="Z28" s="26"/>
      <c r="AA28" s="26"/>
      <c r="AB28" s="139" t="str">
        <f t="shared" si="4"/>
        <v/>
      </c>
      <c r="AC28" s="139" t="str">
        <f t="shared" si="0"/>
        <v/>
      </c>
      <c r="AD28" s="4"/>
      <c r="AE28" s="4"/>
      <c r="AF28" s="4"/>
      <c r="AG28" s="4"/>
      <c r="AH28" s="4"/>
      <c r="AI28" s="4"/>
      <c r="AJ28" s="4"/>
      <c r="AK28" s="4"/>
      <c r="AL28" s="4"/>
    </row>
    <row r="29" spans="1:39" ht="15" customHeight="1" thickBot="1" x14ac:dyDescent="0.3">
      <c r="A29" s="4"/>
      <c r="B29" s="21">
        <f t="shared" si="1"/>
        <v>20</v>
      </c>
      <c r="C29" s="57"/>
      <c r="D29" s="193"/>
      <c r="E29" s="122"/>
      <c r="F29" s="123"/>
      <c r="G29" s="123"/>
      <c r="H29" s="122"/>
      <c r="I29" s="191" t="str">
        <f t="shared" si="2"/>
        <v/>
      </c>
      <c r="J29" s="138" t="str">
        <f>IF(COUNT(I29:$I$59)=0,"end",IF(NOT(AND(ISNUMBER(I29),ISNUMBER(H29))),"",IF(H29&lt;0.01,"",ROUND(I29,2)/ROUNDDOWN(H29,2))))</f>
        <v>end</v>
      </c>
      <c r="K29" s="18" t="str">
        <f t="shared" si="5"/>
        <v/>
      </c>
      <c r="L29" s="7"/>
      <c r="M29" s="4"/>
      <c r="N29" s="26">
        <v>0.01</v>
      </c>
      <c r="O29" s="24" t="str">
        <f t="shared" si="3"/>
        <v/>
      </c>
      <c r="P29" s="24"/>
      <c r="Q29" s="19"/>
      <c r="R29" s="7" t="s">
        <v>79</v>
      </c>
      <c r="S29" s="77">
        <f>Results!P12</f>
        <v>0</v>
      </c>
      <c r="T29" s="7"/>
      <c r="U29" s="8"/>
      <c r="V29" s="7"/>
      <c r="W29" s="24"/>
      <c r="X29" s="24"/>
      <c r="Y29" s="4"/>
      <c r="Z29" s="26"/>
      <c r="AA29" s="26"/>
      <c r="AB29" s="139" t="str">
        <f t="shared" si="4"/>
        <v/>
      </c>
      <c r="AC29" s="139" t="str">
        <f t="shared" si="0"/>
        <v/>
      </c>
      <c r="AD29" s="4"/>
      <c r="AE29" s="4"/>
      <c r="AF29" s="4"/>
      <c r="AG29" s="4"/>
      <c r="AH29" s="4"/>
      <c r="AI29" s="4"/>
      <c r="AJ29" s="4"/>
      <c r="AK29" s="4"/>
      <c r="AL29" s="4"/>
    </row>
    <row r="30" spans="1:39" ht="15" customHeight="1" x14ac:dyDescent="0.25">
      <c r="A30" s="4"/>
      <c r="B30" s="21">
        <f t="shared" si="1"/>
        <v>21</v>
      </c>
      <c r="C30" s="57"/>
      <c r="D30" s="193"/>
      <c r="E30" s="122"/>
      <c r="F30" s="123"/>
      <c r="G30" s="123"/>
      <c r="H30" s="122"/>
      <c r="I30" s="191" t="str">
        <f t="shared" si="2"/>
        <v/>
      </c>
      <c r="J30" s="138" t="str">
        <f>IF(COUNT(I30:$I$59)=0,"end",IF(NOT(AND(ISNUMBER(I30),ISNUMBER(H30))),"",IF(H30&lt;0.01,"",ROUND(I30,2)/ROUNDDOWN(H30,2))))</f>
        <v>end</v>
      </c>
      <c r="K30" s="18" t="str">
        <f t="shared" si="5"/>
        <v/>
      </c>
      <c r="L30" s="7"/>
      <c r="M30" s="4"/>
      <c r="N30" s="26">
        <v>0.01</v>
      </c>
      <c r="O30" s="24" t="str">
        <f t="shared" si="3"/>
        <v/>
      </c>
      <c r="P30" s="24"/>
      <c r="Q30" s="19"/>
      <c r="R30" s="99"/>
      <c r="S30" s="99"/>
      <c r="T30" s="100"/>
      <c r="U30" s="101"/>
      <c r="V30" s="7"/>
      <c r="W30" s="24"/>
      <c r="X30" s="24"/>
      <c r="Y30" s="4"/>
      <c r="Z30" s="26"/>
      <c r="AA30" s="26"/>
      <c r="AB30" s="139" t="str">
        <f t="shared" si="4"/>
        <v/>
      </c>
      <c r="AC30" s="139" t="str">
        <f t="shared" si="0"/>
        <v/>
      </c>
      <c r="AD30" s="4"/>
      <c r="AE30" s="4"/>
      <c r="AF30" s="4"/>
      <c r="AG30" s="4"/>
      <c r="AH30" s="4"/>
      <c r="AI30" s="4"/>
      <c r="AJ30" s="4"/>
      <c r="AK30" s="4"/>
      <c r="AL30" s="4"/>
    </row>
    <row r="31" spans="1:39" ht="15" customHeight="1" x14ac:dyDescent="0.25">
      <c r="A31" s="4"/>
      <c r="B31" s="21">
        <f t="shared" si="1"/>
        <v>22</v>
      </c>
      <c r="C31" s="57"/>
      <c r="D31" s="193"/>
      <c r="E31" s="122"/>
      <c r="F31" s="123"/>
      <c r="G31" s="123"/>
      <c r="H31" s="122"/>
      <c r="I31" s="191" t="str">
        <f t="shared" si="2"/>
        <v/>
      </c>
      <c r="J31" s="138" t="str">
        <f>IF(COUNT(I31:$I$59)=0,"end",IF(NOT(AND(ISNUMBER(I31),ISNUMBER(H31))),"",IF(H31&lt;0.01,"",ROUND(I31,2)/ROUNDDOWN(H31,2))))</f>
        <v>end</v>
      </c>
      <c r="K31" s="18" t="str">
        <f t="shared" si="5"/>
        <v/>
      </c>
      <c r="L31" s="7"/>
      <c r="M31" s="4"/>
      <c r="N31" s="26">
        <v>0.01</v>
      </c>
      <c r="O31" s="24" t="str">
        <f t="shared" si="3"/>
        <v/>
      </c>
      <c r="P31" s="24"/>
      <c r="Q31" s="152">
        <f>COUNTIF(K10:K59,"R-value too small")</f>
        <v>0</v>
      </c>
      <c r="R31" s="17" t="str">
        <f>IF(Q31=0,"","There are some R-values that are too small on this page")</f>
        <v/>
      </c>
      <c r="S31" s="7"/>
      <c r="T31" s="7"/>
      <c r="U31" s="8"/>
      <c r="V31" s="7"/>
      <c r="W31" s="24"/>
      <c r="X31" s="24"/>
      <c r="Y31" s="4"/>
      <c r="Z31" s="26"/>
      <c r="AA31" s="26"/>
      <c r="AB31" s="139" t="str">
        <f t="shared" si="4"/>
        <v/>
      </c>
      <c r="AC31" s="139" t="str">
        <f t="shared" si="0"/>
        <v/>
      </c>
      <c r="AD31" s="4"/>
      <c r="AE31" s="4"/>
      <c r="AF31" s="4"/>
      <c r="AG31" s="4"/>
      <c r="AH31" s="4"/>
      <c r="AI31" s="4"/>
      <c r="AJ31" s="4"/>
      <c r="AK31" s="4"/>
      <c r="AL31" s="4"/>
    </row>
    <row r="32" spans="1:39" ht="15" customHeight="1" x14ac:dyDescent="0.25">
      <c r="A32" s="4"/>
      <c r="B32" s="21">
        <f t="shared" si="1"/>
        <v>23</v>
      </c>
      <c r="C32" s="57"/>
      <c r="D32" s="193"/>
      <c r="E32" s="122"/>
      <c r="F32" s="123"/>
      <c r="G32" s="123"/>
      <c r="H32" s="122"/>
      <c r="I32" s="191" t="str">
        <f t="shared" si="2"/>
        <v/>
      </c>
      <c r="J32" s="138" t="str">
        <f>IF(COUNT(I32:$I$59)=0,"end",IF(NOT(AND(ISNUMBER(I32),ISNUMBER(H32))),"",IF(H32&lt;0.01,"",ROUND(I32,2)/ROUNDDOWN(H32,2))))</f>
        <v>end</v>
      </c>
      <c r="K32" s="18" t="str">
        <f t="shared" si="5"/>
        <v/>
      </c>
      <c r="L32" s="7"/>
      <c r="M32" s="4"/>
      <c r="N32" s="26">
        <v>0.01</v>
      </c>
      <c r="O32" s="24" t="str">
        <f t="shared" si="3"/>
        <v/>
      </c>
      <c r="P32" s="24"/>
      <c r="Q32" s="152">
        <f>COUNTIF(K10:K59,"R-value required")</f>
        <v>0</v>
      </c>
      <c r="R32" s="17" t="str">
        <f>IF(Q32=0,"","There are some missing R-values on this page")</f>
        <v/>
      </c>
      <c r="S32" s="7"/>
      <c r="T32" s="7"/>
      <c r="U32" s="8"/>
      <c r="V32" s="7"/>
      <c r="W32" s="24"/>
      <c r="X32" s="24"/>
      <c r="Y32" s="4"/>
      <c r="Z32" s="26"/>
      <c r="AA32" s="26"/>
      <c r="AB32" s="139" t="str">
        <f t="shared" si="4"/>
        <v/>
      </c>
      <c r="AC32" s="139" t="str">
        <f t="shared" si="0"/>
        <v/>
      </c>
      <c r="AD32" s="72"/>
      <c r="AE32" s="72"/>
      <c r="AF32" s="4"/>
      <c r="AG32" s="4"/>
      <c r="AH32" s="4"/>
      <c r="AI32" s="4"/>
      <c r="AJ32" s="4"/>
      <c r="AK32" s="4"/>
      <c r="AL32" s="4"/>
    </row>
    <row r="33" spans="1:38" ht="15" customHeight="1" x14ac:dyDescent="0.25">
      <c r="A33" s="4"/>
      <c r="B33" s="21">
        <f t="shared" si="1"/>
        <v>24</v>
      </c>
      <c r="C33" s="57"/>
      <c r="D33" s="193"/>
      <c r="E33" s="122"/>
      <c r="F33" s="123"/>
      <c r="G33" s="123"/>
      <c r="H33" s="122"/>
      <c r="I33" s="191" t="str">
        <f t="shared" si="2"/>
        <v/>
      </c>
      <c r="J33" s="138" t="str">
        <f>IF(COUNT(I33:$I$59)=0,"end",IF(NOT(AND(ISNUMBER(I33),ISNUMBER(H33))),"",IF(H33&lt;0.01,"",ROUND(I33,2)/ROUNDDOWN(H33,2))))</f>
        <v>end</v>
      </c>
      <c r="K33" s="18" t="str">
        <f t="shared" si="5"/>
        <v/>
      </c>
      <c r="L33" s="7"/>
      <c r="M33" s="4"/>
      <c r="N33" s="26">
        <v>0.01</v>
      </c>
      <c r="O33" s="24" t="str">
        <f t="shared" si="3"/>
        <v/>
      </c>
      <c r="P33" s="24"/>
      <c r="Q33" s="19"/>
      <c r="R33" s="7"/>
      <c r="S33" s="7"/>
      <c r="T33" s="7"/>
      <c r="U33" s="8"/>
      <c r="V33" s="7"/>
      <c r="W33" s="24"/>
      <c r="X33" s="24"/>
      <c r="Y33" s="4"/>
      <c r="Z33" s="26"/>
      <c r="AA33" s="26"/>
      <c r="AB33" s="139" t="str">
        <f t="shared" si="4"/>
        <v/>
      </c>
      <c r="AC33" s="139" t="str">
        <f t="shared" si="0"/>
        <v/>
      </c>
      <c r="AD33" s="72"/>
      <c r="AE33" s="72"/>
      <c r="AF33" s="4"/>
      <c r="AG33" s="4"/>
      <c r="AH33" s="4"/>
      <c r="AI33" s="4"/>
      <c r="AJ33" s="4"/>
      <c r="AK33" s="4"/>
      <c r="AL33" s="4"/>
    </row>
    <row r="34" spans="1:38" ht="15" customHeight="1" x14ac:dyDescent="0.25">
      <c r="A34" s="4"/>
      <c r="B34" s="21">
        <f t="shared" si="1"/>
        <v>25</v>
      </c>
      <c r="C34" s="57"/>
      <c r="D34" s="193"/>
      <c r="E34" s="122"/>
      <c r="F34" s="123"/>
      <c r="G34" s="123"/>
      <c r="H34" s="122"/>
      <c r="I34" s="191" t="str">
        <f t="shared" si="2"/>
        <v/>
      </c>
      <c r="J34" s="138" t="str">
        <f>IF(COUNT(I34:$I$59)=0,"end",IF(NOT(AND(ISNUMBER(I34),ISNUMBER(H34))),"",IF(H34&lt;0.01,"",ROUND(I34,2)/ROUNDDOWN(H34,2))))</f>
        <v>end</v>
      </c>
      <c r="K34" s="18" t="str">
        <f t="shared" si="5"/>
        <v/>
      </c>
      <c r="L34" s="7"/>
      <c r="M34" s="4"/>
      <c r="N34" s="26">
        <v>0.01</v>
      </c>
      <c r="O34" s="24" t="str">
        <f t="shared" si="3"/>
        <v/>
      </c>
      <c r="P34" s="24"/>
      <c r="Q34" s="19"/>
      <c r="R34" s="7"/>
      <c r="S34" s="7"/>
      <c r="T34" s="7"/>
      <c r="U34" s="8"/>
      <c r="V34" s="7"/>
      <c r="W34" s="24"/>
      <c r="X34" s="24"/>
      <c r="Y34" s="4"/>
      <c r="Z34" s="76"/>
      <c r="AA34" s="72"/>
      <c r="AB34" s="139" t="str">
        <f t="shared" si="4"/>
        <v/>
      </c>
      <c r="AC34" s="139" t="str">
        <f t="shared" si="0"/>
        <v/>
      </c>
      <c r="AD34" s="72"/>
      <c r="AE34" s="72"/>
      <c r="AF34" s="4"/>
      <c r="AG34" s="4"/>
      <c r="AH34" s="4"/>
      <c r="AI34" s="4"/>
      <c r="AJ34" s="4"/>
      <c r="AK34" s="4"/>
      <c r="AL34" s="4"/>
    </row>
    <row r="35" spans="1:38" ht="15" customHeight="1" x14ac:dyDescent="0.25">
      <c r="A35" s="4"/>
      <c r="B35" s="21">
        <f t="shared" si="1"/>
        <v>26</v>
      </c>
      <c r="C35" s="57"/>
      <c r="D35" s="193"/>
      <c r="E35" s="122"/>
      <c r="F35" s="123"/>
      <c r="G35" s="123"/>
      <c r="H35" s="122"/>
      <c r="I35" s="191" t="str">
        <f t="shared" si="2"/>
        <v/>
      </c>
      <c r="J35" s="138" t="str">
        <f>IF(COUNT(I35:$I$59)=0,"end",IF(NOT(AND(ISNUMBER(I35),ISNUMBER(H35))),"",IF(H35&lt;0.01,"",ROUND(I35,2)/ROUNDDOWN(H35,2))))</f>
        <v>end</v>
      </c>
      <c r="K35" s="18" t="str">
        <f t="shared" si="5"/>
        <v/>
      </c>
      <c r="L35" s="7"/>
      <c r="M35" s="4"/>
      <c r="N35" s="26">
        <v>0.01</v>
      </c>
      <c r="O35" s="24" t="str">
        <f t="shared" si="3"/>
        <v/>
      </c>
      <c r="P35" s="24"/>
      <c r="Q35" s="6"/>
      <c r="R35" s="4"/>
      <c r="S35" s="4"/>
      <c r="T35" s="4"/>
      <c r="U35" s="5"/>
      <c r="V35" s="4"/>
      <c r="W35" s="24"/>
      <c r="X35" s="24"/>
      <c r="Y35" s="4"/>
      <c r="Z35" s="76"/>
      <c r="AA35" s="72"/>
      <c r="AB35" s="139" t="str">
        <f t="shared" si="4"/>
        <v/>
      </c>
      <c r="AC35" s="139" t="str">
        <f t="shared" si="0"/>
        <v/>
      </c>
      <c r="AD35" s="72"/>
      <c r="AE35" s="72"/>
      <c r="AF35" s="4"/>
      <c r="AG35" s="4"/>
      <c r="AH35" s="4"/>
      <c r="AI35" s="4"/>
      <c r="AJ35" s="4"/>
      <c r="AK35" s="4"/>
      <c r="AL35" s="4"/>
    </row>
    <row r="36" spans="1:38" ht="15" customHeight="1" x14ac:dyDescent="0.25">
      <c r="A36" s="4"/>
      <c r="B36" s="21">
        <f t="shared" si="1"/>
        <v>27</v>
      </c>
      <c r="C36" s="57"/>
      <c r="D36" s="193"/>
      <c r="E36" s="122"/>
      <c r="F36" s="123"/>
      <c r="G36" s="123"/>
      <c r="H36" s="122"/>
      <c r="I36" s="191" t="str">
        <f t="shared" si="2"/>
        <v/>
      </c>
      <c r="J36" s="138" t="str">
        <f>IF(COUNT(I36:$I$59)=0,"end",IF(NOT(AND(ISNUMBER(I36),ISNUMBER(H36))),"",IF(H36&lt;0.01,"",ROUND(I36,2)/ROUNDDOWN(H36,2))))</f>
        <v>end</v>
      </c>
      <c r="K36" s="18" t="str">
        <f t="shared" si="5"/>
        <v/>
      </c>
      <c r="L36" s="7"/>
      <c r="M36" s="4"/>
      <c r="N36" s="26">
        <v>0.01</v>
      </c>
      <c r="O36" s="24" t="str">
        <f t="shared" si="3"/>
        <v/>
      </c>
      <c r="P36" s="24"/>
      <c r="Q36" s="6"/>
      <c r="R36" s="4"/>
      <c r="S36" s="4"/>
      <c r="T36" s="4"/>
      <c r="U36" s="5"/>
      <c r="V36" s="4"/>
      <c r="W36" s="24"/>
      <c r="X36" s="24"/>
      <c r="Y36" s="4"/>
      <c r="Z36" s="76"/>
      <c r="AA36" s="72"/>
      <c r="AB36" s="139" t="str">
        <f t="shared" si="4"/>
        <v/>
      </c>
      <c r="AC36" s="139" t="str">
        <f t="shared" si="0"/>
        <v/>
      </c>
      <c r="AD36" s="72"/>
      <c r="AE36" s="72"/>
      <c r="AF36" s="4"/>
      <c r="AG36" s="4"/>
      <c r="AH36" s="4"/>
      <c r="AI36" s="4"/>
      <c r="AJ36" s="4"/>
      <c r="AK36" s="4"/>
      <c r="AL36" s="4"/>
    </row>
    <row r="37" spans="1:38" ht="15" customHeight="1" x14ac:dyDescent="0.25">
      <c r="A37" s="4"/>
      <c r="B37" s="21">
        <f t="shared" si="1"/>
        <v>28</v>
      </c>
      <c r="C37" s="57"/>
      <c r="D37" s="193"/>
      <c r="E37" s="122"/>
      <c r="F37" s="123"/>
      <c r="G37" s="123"/>
      <c r="H37" s="122"/>
      <c r="I37" s="191" t="str">
        <f t="shared" si="2"/>
        <v/>
      </c>
      <c r="J37" s="138" t="str">
        <f>IF(COUNT(I37:$I$59)=0,"end",IF(NOT(AND(ISNUMBER(I37),ISNUMBER(H37))),"",IF(H37&lt;0.01,"",ROUND(I37,2)/ROUNDDOWN(H37,2))))</f>
        <v>end</v>
      </c>
      <c r="K37" s="18" t="str">
        <f t="shared" si="5"/>
        <v/>
      </c>
      <c r="L37" s="7"/>
      <c r="M37" s="4"/>
      <c r="N37" s="26">
        <v>0.01</v>
      </c>
      <c r="O37" s="24" t="str">
        <f t="shared" si="3"/>
        <v/>
      </c>
      <c r="P37" s="24"/>
      <c r="Q37" s="6"/>
      <c r="R37" s="4"/>
      <c r="S37" s="4"/>
      <c r="T37" s="4"/>
      <c r="U37" s="5"/>
      <c r="V37" s="4"/>
      <c r="W37" s="24"/>
      <c r="X37" s="24"/>
      <c r="Y37" s="4"/>
      <c r="Z37" s="76"/>
      <c r="AA37" s="72"/>
      <c r="AB37" s="139" t="str">
        <f t="shared" si="4"/>
        <v/>
      </c>
      <c r="AC37" s="139" t="str">
        <f t="shared" si="0"/>
        <v/>
      </c>
      <c r="AD37" s="72"/>
      <c r="AE37" s="72"/>
      <c r="AF37" s="4"/>
      <c r="AG37" s="4"/>
      <c r="AH37" s="4"/>
      <c r="AI37" s="4"/>
      <c r="AJ37" s="4"/>
      <c r="AK37" s="4"/>
      <c r="AL37" s="4"/>
    </row>
    <row r="38" spans="1:38" ht="15" customHeight="1" x14ac:dyDescent="0.25">
      <c r="A38" s="4"/>
      <c r="B38" s="21">
        <f t="shared" si="1"/>
        <v>29</v>
      </c>
      <c r="C38" s="57"/>
      <c r="D38" s="193"/>
      <c r="E38" s="122"/>
      <c r="F38" s="123"/>
      <c r="G38" s="123"/>
      <c r="H38" s="122"/>
      <c r="I38" s="191" t="str">
        <f t="shared" si="2"/>
        <v/>
      </c>
      <c r="J38" s="138" t="str">
        <f>IF(COUNT(I38:$I$59)=0,"end",IF(NOT(AND(ISNUMBER(I38),ISNUMBER(H38))),"",IF(H38&lt;0.01,"",ROUND(I38,2)/ROUNDDOWN(H38,2))))</f>
        <v>end</v>
      </c>
      <c r="K38" s="18" t="str">
        <f t="shared" si="5"/>
        <v/>
      </c>
      <c r="L38" s="7"/>
      <c r="M38" s="4"/>
      <c r="N38" s="26">
        <v>0.01</v>
      </c>
      <c r="O38" s="24" t="str">
        <f t="shared" si="3"/>
        <v/>
      </c>
      <c r="P38" s="24"/>
      <c r="Q38" s="6"/>
      <c r="R38" s="4"/>
      <c r="S38" s="4"/>
      <c r="T38" s="4"/>
      <c r="U38" s="5"/>
      <c r="V38" s="4"/>
      <c r="W38" s="24"/>
      <c r="X38" s="24"/>
      <c r="Y38" s="4"/>
      <c r="Z38" s="76"/>
      <c r="AA38" s="72"/>
      <c r="AB38" s="139" t="str">
        <f t="shared" si="4"/>
        <v/>
      </c>
      <c r="AC38" s="139" t="str">
        <f t="shared" si="0"/>
        <v/>
      </c>
      <c r="AD38" s="72"/>
      <c r="AE38" s="72"/>
      <c r="AF38" s="4"/>
      <c r="AG38" s="4"/>
      <c r="AH38" s="4"/>
      <c r="AI38" s="4"/>
      <c r="AJ38" s="4"/>
      <c r="AK38" s="4"/>
      <c r="AL38" s="4"/>
    </row>
    <row r="39" spans="1:38" ht="15" customHeight="1" x14ac:dyDescent="0.25">
      <c r="A39" s="4"/>
      <c r="B39" s="21">
        <f t="shared" si="1"/>
        <v>30</v>
      </c>
      <c r="C39" s="57"/>
      <c r="D39" s="193"/>
      <c r="E39" s="122"/>
      <c r="F39" s="123"/>
      <c r="G39" s="123"/>
      <c r="H39" s="122"/>
      <c r="I39" s="191" t="str">
        <f t="shared" si="2"/>
        <v/>
      </c>
      <c r="J39" s="138" t="str">
        <f>IF(COUNT(I39:$I$59)=0,"end",IF(NOT(AND(ISNUMBER(I39),ISNUMBER(H39))),"",IF(H39&lt;0.01,"",ROUND(I39,2)/ROUNDDOWN(H39,2))))</f>
        <v>end</v>
      </c>
      <c r="K39" s="18" t="str">
        <f t="shared" si="5"/>
        <v/>
      </c>
      <c r="L39" s="7"/>
      <c r="M39" s="4"/>
      <c r="N39" s="26">
        <v>0.01</v>
      </c>
      <c r="O39" s="24" t="str">
        <f t="shared" si="3"/>
        <v/>
      </c>
      <c r="P39" s="24"/>
      <c r="Q39" s="6"/>
      <c r="R39" s="4"/>
      <c r="S39" s="4"/>
      <c r="T39" s="4"/>
      <c r="U39" s="5"/>
      <c r="V39" s="4"/>
      <c r="W39" s="24"/>
      <c r="X39" s="24"/>
      <c r="Y39" s="4"/>
      <c r="Z39" s="76"/>
      <c r="AA39" s="72"/>
      <c r="AB39" s="139" t="str">
        <f t="shared" si="4"/>
        <v/>
      </c>
      <c r="AC39" s="139" t="str">
        <f t="shared" si="0"/>
        <v/>
      </c>
      <c r="AD39" s="72"/>
      <c r="AE39" s="72"/>
      <c r="AF39" s="4"/>
      <c r="AG39" s="4"/>
      <c r="AH39" s="4"/>
      <c r="AI39" s="4"/>
      <c r="AJ39" s="4"/>
      <c r="AK39" s="4"/>
      <c r="AL39" s="4"/>
    </row>
    <row r="40" spans="1:38" ht="15" customHeight="1" x14ac:dyDescent="0.25">
      <c r="A40" s="4"/>
      <c r="B40" s="21">
        <f t="shared" si="1"/>
        <v>31</v>
      </c>
      <c r="C40" s="57"/>
      <c r="D40" s="193"/>
      <c r="E40" s="122"/>
      <c r="F40" s="123"/>
      <c r="G40" s="123"/>
      <c r="H40" s="122"/>
      <c r="I40" s="191" t="str">
        <f t="shared" si="2"/>
        <v/>
      </c>
      <c r="J40" s="138" t="str">
        <f>IF(COUNT(I40:$I$59)=0,"end",IF(NOT(AND(ISNUMBER(I40),ISNUMBER(H40))),"",IF(H40&lt;0.01,"",ROUND(I40,2)/ROUNDDOWN(H40,2))))</f>
        <v>end</v>
      </c>
      <c r="K40" s="18" t="str">
        <f t="shared" si="5"/>
        <v/>
      </c>
      <c r="L40" s="7"/>
      <c r="M40" s="4"/>
      <c r="N40" s="26">
        <v>0.01</v>
      </c>
      <c r="O40" s="24" t="str">
        <f t="shared" si="3"/>
        <v/>
      </c>
      <c r="P40" s="24"/>
      <c r="Q40" s="6"/>
      <c r="R40" s="4"/>
      <c r="S40" s="4"/>
      <c r="T40" s="4"/>
      <c r="U40" s="5"/>
      <c r="V40" s="4"/>
      <c r="W40" s="24"/>
      <c r="X40" s="24"/>
      <c r="Y40" s="4"/>
      <c r="Z40" s="76"/>
      <c r="AA40" s="72"/>
      <c r="AB40" s="139" t="str">
        <f t="shared" si="4"/>
        <v/>
      </c>
      <c r="AC40" s="139" t="str">
        <f t="shared" si="0"/>
        <v/>
      </c>
      <c r="AD40" s="72"/>
      <c r="AE40" s="72"/>
      <c r="AF40" s="4"/>
      <c r="AG40" s="4"/>
      <c r="AH40" s="4"/>
      <c r="AI40" s="4"/>
      <c r="AJ40" s="4"/>
      <c r="AK40" s="4"/>
      <c r="AL40" s="4"/>
    </row>
    <row r="41" spans="1:38" ht="15" customHeight="1" x14ac:dyDescent="0.25">
      <c r="A41" s="4"/>
      <c r="B41" s="21">
        <f t="shared" si="1"/>
        <v>32</v>
      </c>
      <c r="C41" s="57"/>
      <c r="D41" s="193"/>
      <c r="E41" s="122"/>
      <c r="F41" s="123"/>
      <c r="G41" s="123"/>
      <c r="H41" s="122"/>
      <c r="I41" s="191" t="str">
        <f t="shared" si="2"/>
        <v/>
      </c>
      <c r="J41" s="138" t="str">
        <f>IF(COUNT(I41:$I$59)=0,"end",IF(NOT(AND(ISNUMBER(I41),ISNUMBER(H41))),"",IF(H41&lt;0.01,"",ROUND(I41,2)/ROUNDDOWN(H41,2))))</f>
        <v>end</v>
      </c>
      <c r="K41" s="18" t="str">
        <f t="shared" si="5"/>
        <v/>
      </c>
      <c r="L41" s="7"/>
      <c r="M41" s="4"/>
      <c r="N41" s="26">
        <v>0.01</v>
      </c>
      <c r="O41" s="24" t="str">
        <f t="shared" si="3"/>
        <v/>
      </c>
      <c r="P41" s="24"/>
      <c r="Q41" s="6"/>
      <c r="R41" s="4"/>
      <c r="S41" s="4"/>
      <c r="T41" s="4"/>
      <c r="U41" s="5"/>
      <c r="V41" s="4"/>
      <c r="W41" s="24"/>
      <c r="X41" s="24"/>
      <c r="Y41" s="4"/>
      <c r="Z41" s="76"/>
      <c r="AA41" s="72"/>
      <c r="AB41" s="139" t="str">
        <f t="shared" si="4"/>
        <v/>
      </c>
      <c r="AC41" s="139" t="str">
        <f t="shared" si="0"/>
        <v/>
      </c>
      <c r="AD41" s="72"/>
      <c r="AE41" s="72"/>
      <c r="AF41" s="4"/>
      <c r="AG41" s="4"/>
      <c r="AH41" s="4"/>
      <c r="AI41" s="4"/>
      <c r="AJ41" s="4"/>
      <c r="AK41" s="4"/>
      <c r="AL41" s="4"/>
    </row>
    <row r="42" spans="1:38" ht="15" customHeight="1" x14ac:dyDescent="0.25">
      <c r="A42" s="4"/>
      <c r="B42" s="21">
        <f t="shared" si="1"/>
        <v>33</v>
      </c>
      <c r="C42" s="57"/>
      <c r="D42" s="193"/>
      <c r="E42" s="122"/>
      <c r="F42" s="123"/>
      <c r="G42" s="123"/>
      <c r="H42" s="122"/>
      <c r="I42" s="191" t="str">
        <f t="shared" si="2"/>
        <v/>
      </c>
      <c r="J42" s="138" t="str">
        <f>IF(COUNT(I42:$I$59)=0,"end",IF(NOT(AND(ISNUMBER(I42),ISNUMBER(H42))),"",IF(H42&lt;0.01,"",ROUND(I42,2)/ROUNDDOWN(H42,2))))</f>
        <v>end</v>
      </c>
      <c r="K42" s="18" t="str">
        <f t="shared" si="5"/>
        <v/>
      </c>
      <c r="L42" s="7"/>
      <c r="M42" s="4"/>
      <c r="N42" s="26">
        <v>0.01</v>
      </c>
      <c r="O42" s="24" t="str">
        <f t="shared" si="3"/>
        <v/>
      </c>
      <c r="P42" s="4"/>
      <c r="Q42" s="6"/>
      <c r="R42" s="4"/>
      <c r="S42" s="4"/>
      <c r="T42" s="4"/>
      <c r="U42" s="5"/>
      <c r="V42" s="4"/>
      <c r="W42" s="24"/>
      <c r="X42" s="24"/>
      <c r="Y42" s="4"/>
      <c r="Z42" s="76"/>
      <c r="AA42" s="72"/>
      <c r="AB42" s="139" t="str">
        <f t="shared" si="4"/>
        <v/>
      </c>
      <c r="AC42" s="139" t="str">
        <f t="shared" si="0"/>
        <v/>
      </c>
      <c r="AD42" s="72"/>
      <c r="AE42" s="72"/>
      <c r="AF42" s="4"/>
      <c r="AG42" s="4"/>
      <c r="AH42" s="4"/>
      <c r="AI42" s="4"/>
      <c r="AJ42" s="4"/>
      <c r="AK42" s="4"/>
      <c r="AL42" s="4"/>
    </row>
    <row r="43" spans="1:38" ht="15" customHeight="1" x14ac:dyDescent="0.25">
      <c r="A43" s="4"/>
      <c r="B43" s="21">
        <f t="shared" si="1"/>
        <v>34</v>
      </c>
      <c r="C43" s="57"/>
      <c r="D43" s="193"/>
      <c r="E43" s="122"/>
      <c r="F43" s="123"/>
      <c r="G43" s="123"/>
      <c r="H43" s="122"/>
      <c r="I43" s="191" t="str">
        <f t="shared" si="2"/>
        <v/>
      </c>
      <c r="J43" s="138" t="str">
        <f>IF(COUNT(I43:$I$59)=0,"end",IF(NOT(AND(ISNUMBER(I43),ISNUMBER(H43))),"",IF(H43&lt;0.01,"",ROUND(I43,2)/ROUNDDOWN(H43,2))))</f>
        <v>end</v>
      </c>
      <c r="K43" s="18" t="str">
        <f t="shared" si="5"/>
        <v/>
      </c>
      <c r="L43" s="7"/>
      <c r="M43" s="4"/>
      <c r="N43" s="26">
        <v>0.01</v>
      </c>
      <c r="O43" s="24" t="str">
        <f t="shared" si="3"/>
        <v/>
      </c>
      <c r="P43" s="4"/>
      <c r="Q43" s="6"/>
      <c r="R43" s="4"/>
      <c r="S43" s="4"/>
      <c r="T43" s="4"/>
      <c r="U43" s="5"/>
      <c r="V43" s="4"/>
      <c r="W43" s="24"/>
      <c r="X43" s="24"/>
      <c r="Y43" s="4"/>
      <c r="Z43" s="76"/>
      <c r="AA43" s="72"/>
      <c r="AB43" s="139" t="str">
        <f t="shared" si="4"/>
        <v/>
      </c>
      <c r="AC43" s="139" t="str">
        <f t="shared" si="0"/>
        <v/>
      </c>
      <c r="AD43" s="72"/>
      <c r="AE43" s="72"/>
      <c r="AF43" s="4"/>
      <c r="AG43" s="4"/>
      <c r="AH43" s="4"/>
      <c r="AI43" s="4"/>
      <c r="AJ43" s="4"/>
      <c r="AK43" s="4"/>
      <c r="AL43" s="4"/>
    </row>
    <row r="44" spans="1:38" ht="15" customHeight="1" x14ac:dyDescent="0.25">
      <c r="A44" s="4"/>
      <c r="B44" s="21">
        <f t="shared" si="1"/>
        <v>35</v>
      </c>
      <c r="C44" s="57"/>
      <c r="D44" s="193"/>
      <c r="E44" s="122"/>
      <c r="F44" s="123"/>
      <c r="G44" s="123"/>
      <c r="H44" s="122"/>
      <c r="I44" s="191" t="str">
        <f t="shared" si="2"/>
        <v/>
      </c>
      <c r="J44" s="138" t="str">
        <f>IF(COUNT(I44:$I$59)=0,"end",IF(NOT(AND(ISNUMBER(I44),ISNUMBER(H44))),"",IF(H44&lt;0.01,"",ROUND(I44,2)/ROUNDDOWN(H44,2))))</f>
        <v>end</v>
      </c>
      <c r="K44" s="18" t="str">
        <f t="shared" si="5"/>
        <v/>
      </c>
      <c r="L44" s="7"/>
      <c r="M44" s="4"/>
      <c r="N44" s="26">
        <v>0.01</v>
      </c>
      <c r="O44" s="24" t="str">
        <f t="shared" si="3"/>
        <v/>
      </c>
      <c r="P44" s="4"/>
      <c r="Q44" s="6"/>
      <c r="R44" s="4"/>
      <c r="S44" s="4"/>
      <c r="T44" s="4"/>
      <c r="U44" s="5"/>
      <c r="V44" s="4"/>
      <c r="W44" s="24"/>
      <c r="X44" s="24"/>
      <c r="Y44" s="4"/>
      <c r="Z44" s="76"/>
      <c r="AA44" s="72"/>
      <c r="AB44" s="139" t="str">
        <f t="shared" si="4"/>
        <v/>
      </c>
      <c r="AC44" s="139" t="str">
        <f t="shared" si="0"/>
        <v/>
      </c>
      <c r="AD44" s="72"/>
      <c r="AE44" s="72"/>
      <c r="AF44" s="4"/>
      <c r="AG44" s="4"/>
      <c r="AH44" s="4"/>
      <c r="AI44" s="4"/>
      <c r="AJ44" s="4"/>
      <c r="AK44" s="4"/>
      <c r="AL44" s="4"/>
    </row>
    <row r="45" spans="1:38" ht="15" customHeight="1" x14ac:dyDescent="0.25">
      <c r="A45" s="4"/>
      <c r="B45" s="21">
        <f t="shared" si="1"/>
        <v>36</v>
      </c>
      <c r="C45" s="57"/>
      <c r="D45" s="193"/>
      <c r="E45" s="122"/>
      <c r="F45" s="123"/>
      <c r="G45" s="123"/>
      <c r="H45" s="122"/>
      <c r="I45" s="191" t="str">
        <f t="shared" si="2"/>
        <v/>
      </c>
      <c r="J45" s="138" t="str">
        <f>IF(COUNT(I45:$I$59)=0,"end",IF(NOT(AND(ISNUMBER(I45),ISNUMBER(H45))),"",IF(H45&lt;0.01,"",ROUND(I45,2)/ROUNDDOWN(H45,2))))</f>
        <v>end</v>
      </c>
      <c r="K45" s="18" t="str">
        <f t="shared" si="5"/>
        <v/>
      </c>
      <c r="L45" s="7"/>
      <c r="M45" s="4"/>
      <c r="N45" s="26">
        <v>0.01</v>
      </c>
      <c r="O45" s="24" t="str">
        <f t="shared" si="3"/>
        <v/>
      </c>
      <c r="P45" s="4"/>
      <c r="Q45" s="6"/>
      <c r="R45" s="4"/>
      <c r="S45" s="4"/>
      <c r="T45" s="4"/>
      <c r="U45" s="5"/>
      <c r="V45" s="4"/>
      <c r="W45" s="24"/>
      <c r="X45" s="24"/>
      <c r="Y45" s="4"/>
      <c r="Z45" s="76"/>
      <c r="AA45" s="72"/>
      <c r="AB45" s="139" t="str">
        <f t="shared" si="4"/>
        <v/>
      </c>
      <c r="AC45" s="139" t="str">
        <f t="shared" si="0"/>
        <v/>
      </c>
      <c r="AD45" s="72"/>
      <c r="AE45" s="72"/>
      <c r="AF45" s="4"/>
      <c r="AG45" s="4"/>
      <c r="AH45" s="4"/>
      <c r="AI45" s="4"/>
      <c r="AJ45" s="4"/>
      <c r="AK45" s="4"/>
      <c r="AL45" s="4"/>
    </row>
    <row r="46" spans="1:38" ht="15" customHeight="1" x14ac:dyDescent="0.25">
      <c r="A46" s="4"/>
      <c r="B46" s="21">
        <f t="shared" si="1"/>
        <v>37</v>
      </c>
      <c r="C46" s="57"/>
      <c r="D46" s="193"/>
      <c r="E46" s="122"/>
      <c r="F46" s="123"/>
      <c r="G46" s="123"/>
      <c r="H46" s="122"/>
      <c r="I46" s="191" t="str">
        <f t="shared" si="2"/>
        <v/>
      </c>
      <c r="J46" s="138" t="str">
        <f>IF(COUNT(I46:$I$59)=0,"end",IF(NOT(AND(ISNUMBER(I46),ISNUMBER(H46))),"",IF(H46&lt;0.01,"",ROUND(I46,2)/ROUNDDOWN(H46,2))))</f>
        <v>end</v>
      </c>
      <c r="K46" s="18" t="str">
        <f t="shared" si="5"/>
        <v/>
      </c>
      <c r="L46" s="7"/>
      <c r="M46" s="4"/>
      <c r="N46" s="26">
        <v>0.01</v>
      </c>
      <c r="O46" s="24" t="str">
        <f t="shared" si="3"/>
        <v/>
      </c>
      <c r="P46" s="4"/>
      <c r="Q46" s="6"/>
      <c r="R46" s="4"/>
      <c r="S46" s="4"/>
      <c r="T46" s="4"/>
      <c r="U46" s="5"/>
      <c r="V46" s="4"/>
      <c r="W46" s="24"/>
      <c r="X46" s="24"/>
      <c r="Y46" s="4"/>
      <c r="Z46" s="76"/>
      <c r="AA46" s="72"/>
      <c r="AB46" s="139" t="str">
        <f t="shared" si="4"/>
        <v/>
      </c>
      <c r="AC46" s="139" t="str">
        <f t="shared" si="0"/>
        <v/>
      </c>
      <c r="AD46" s="72"/>
      <c r="AE46" s="72"/>
      <c r="AF46" s="4"/>
      <c r="AG46" s="4"/>
      <c r="AH46" s="4"/>
      <c r="AI46" s="4"/>
      <c r="AJ46" s="4"/>
      <c r="AK46" s="4"/>
      <c r="AL46" s="4"/>
    </row>
    <row r="47" spans="1:38" ht="15" customHeight="1" x14ac:dyDescent="0.25">
      <c r="A47" s="4"/>
      <c r="B47" s="21">
        <f t="shared" si="1"/>
        <v>38</v>
      </c>
      <c r="C47" s="57"/>
      <c r="D47" s="193"/>
      <c r="E47" s="122"/>
      <c r="F47" s="123"/>
      <c r="G47" s="123"/>
      <c r="H47" s="122"/>
      <c r="I47" s="191" t="str">
        <f t="shared" si="2"/>
        <v/>
      </c>
      <c r="J47" s="138" t="str">
        <f>IF(COUNT(I47:$I$59)=0,"end",IF(NOT(AND(ISNUMBER(I47),ISNUMBER(H47))),"",IF(H47&lt;0.01,"",ROUND(I47,2)/ROUNDDOWN(H47,2))))</f>
        <v>end</v>
      </c>
      <c r="K47" s="18" t="str">
        <f t="shared" si="5"/>
        <v/>
      </c>
      <c r="L47" s="7"/>
      <c r="M47" s="4"/>
      <c r="N47" s="26">
        <v>0.01</v>
      </c>
      <c r="O47" s="24" t="str">
        <f t="shared" si="3"/>
        <v/>
      </c>
      <c r="P47" s="4"/>
      <c r="Q47" s="6"/>
      <c r="R47" s="4"/>
      <c r="S47" s="4"/>
      <c r="T47" s="4"/>
      <c r="U47" s="5"/>
      <c r="V47" s="4"/>
      <c r="W47" s="24"/>
      <c r="X47" s="24"/>
      <c r="Y47" s="4"/>
      <c r="Z47" s="76"/>
      <c r="AA47" s="72"/>
      <c r="AB47" s="139" t="str">
        <f t="shared" si="4"/>
        <v/>
      </c>
      <c r="AC47" s="139" t="str">
        <f t="shared" si="0"/>
        <v/>
      </c>
      <c r="AD47" s="72"/>
      <c r="AE47" s="72"/>
      <c r="AF47" s="4"/>
      <c r="AG47" s="4"/>
      <c r="AH47" s="4"/>
      <c r="AI47" s="4"/>
      <c r="AJ47" s="4"/>
      <c r="AK47" s="4"/>
      <c r="AL47" s="4"/>
    </row>
    <row r="48" spans="1:38" ht="15" customHeight="1" x14ac:dyDescent="0.25">
      <c r="A48" s="4"/>
      <c r="B48" s="21">
        <f t="shared" si="1"/>
        <v>39</v>
      </c>
      <c r="C48" s="57"/>
      <c r="D48" s="193"/>
      <c r="E48" s="122"/>
      <c r="F48" s="123"/>
      <c r="G48" s="123"/>
      <c r="H48" s="122"/>
      <c r="I48" s="191" t="str">
        <f t="shared" si="2"/>
        <v/>
      </c>
      <c r="J48" s="138" t="str">
        <f>IF(COUNT(I48:$I$59)=0,"end",IF(NOT(AND(ISNUMBER(I48),ISNUMBER(H48))),"",IF(H48&lt;0.01,"",ROUND(I48,2)/ROUNDDOWN(H48,2))))</f>
        <v>end</v>
      </c>
      <c r="K48" s="18" t="str">
        <f t="shared" si="5"/>
        <v/>
      </c>
      <c r="L48" s="7"/>
      <c r="M48" s="4"/>
      <c r="N48" s="26">
        <v>0.01</v>
      </c>
      <c r="O48" s="24" t="str">
        <f t="shared" si="3"/>
        <v/>
      </c>
      <c r="P48" s="4"/>
      <c r="Q48" s="6"/>
      <c r="R48" s="4"/>
      <c r="S48" s="4"/>
      <c r="T48" s="4"/>
      <c r="U48" s="5"/>
      <c r="V48" s="4"/>
      <c r="W48" s="24"/>
      <c r="X48" s="24"/>
      <c r="Y48" s="4"/>
      <c r="Z48" s="76"/>
      <c r="AA48" s="72"/>
      <c r="AB48" s="139" t="str">
        <f t="shared" si="4"/>
        <v/>
      </c>
      <c r="AC48" s="139" t="str">
        <f t="shared" si="0"/>
        <v/>
      </c>
      <c r="AD48" s="72"/>
      <c r="AE48" s="72"/>
      <c r="AF48" s="4"/>
      <c r="AG48" s="4"/>
      <c r="AH48" s="4"/>
      <c r="AI48" s="4"/>
      <c r="AJ48" s="4"/>
      <c r="AK48" s="4"/>
      <c r="AL48" s="4"/>
    </row>
    <row r="49" spans="1:38" ht="15" customHeight="1" x14ac:dyDescent="0.25">
      <c r="A49" s="4"/>
      <c r="B49" s="21">
        <f t="shared" si="1"/>
        <v>40</v>
      </c>
      <c r="C49" s="57"/>
      <c r="D49" s="193"/>
      <c r="E49" s="122"/>
      <c r="F49" s="123"/>
      <c r="G49" s="123"/>
      <c r="H49" s="122"/>
      <c r="I49" s="191" t="str">
        <f t="shared" si="2"/>
        <v/>
      </c>
      <c r="J49" s="138" t="str">
        <f>IF(COUNT(I49:$I$59)=0,"end",IF(NOT(AND(ISNUMBER(I49),ISNUMBER(H49))),"",IF(H49&lt;0.01,"",ROUND(I49,2)/ROUNDDOWN(H49,2))))</f>
        <v>end</v>
      </c>
      <c r="K49" s="18" t="str">
        <f t="shared" si="5"/>
        <v/>
      </c>
      <c r="L49" s="7"/>
      <c r="M49" s="4"/>
      <c r="N49" s="26">
        <v>0.01</v>
      </c>
      <c r="O49" s="24" t="str">
        <f t="shared" si="3"/>
        <v/>
      </c>
      <c r="P49" s="4"/>
      <c r="Q49" s="6"/>
      <c r="R49" s="4"/>
      <c r="S49" s="4"/>
      <c r="T49" s="4"/>
      <c r="U49" s="5"/>
      <c r="V49" s="4"/>
      <c r="W49" s="24"/>
      <c r="X49" s="24"/>
      <c r="Y49" s="4"/>
      <c r="Z49" s="76"/>
      <c r="AA49" s="72"/>
      <c r="AB49" s="139" t="str">
        <f t="shared" si="4"/>
        <v/>
      </c>
      <c r="AC49" s="139" t="str">
        <f t="shared" si="0"/>
        <v/>
      </c>
      <c r="AD49" s="72"/>
      <c r="AE49" s="72"/>
      <c r="AF49" s="4"/>
      <c r="AG49" s="4"/>
      <c r="AH49" s="4"/>
      <c r="AI49" s="4"/>
      <c r="AJ49" s="4"/>
      <c r="AK49" s="4"/>
      <c r="AL49" s="4"/>
    </row>
    <row r="50" spans="1:38" ht="15" customHeight="1" x14ac:dyDescent="0.25">
      <c r="A50" s="4"/>
      <c r="B50" s="21">
        <f t="shared" si="1"/>
        <v>41</v>
      </c>
      <c r="C50" s="57"/>
      <c r="D50" s="193"/>
      <c r="E50" s="122"/>
      <c r="F50" s="123"/>
      <c r="G50" s="123"/>
      <c r="H50" s="122"/>
      <c r="I50" s="191" t="str">
        <f t="shared" si="2"/>
        <v/>
      </c>
      <c r="J50" s="138" t="str">
        <f>IF(COUNT(I50:$I$59)=0,"end",IF(NOT(AND(ISNUMBER(I50),ISNUMBER(H50))),"",IF(H50&lt;0.01,"",ROUND(I50,2)/ROUNDDOWN(H50,2))))</f>
        <v>end</v>
      </c>
      <c r="K50" s="18" t="str">
        <f t="shared" si="5"/>
        <v/>
      </c>
      <c r="L50" s="7"/>
      <c r="M50" s="4"/>
      <c r="N50" s="26">
        <v>0.01</v>
      </c>
      <c r="O50" s="24" t="str">
        <f t="shared" si="3"/>
        <v/>
      </c>
      <c r="P50" s="4"/>
      <c r="Q50" s="6"/>
      <c r="R50" s="4"/>
      <c r="S50" s="4"/>
      <c r="T50" s="4"/>
      <c r="U50" s="5"/>
      <c r="V50" s="4"/>
      <c r="W50" s="24"/>
      <c r="X50" s="24"/>
      <c r="Y50" s="4"/>
      <c r="Z50" s="76"/>
      <c r="AA50" s="72"/>
      <c r="AB50" s="139" t="str">
        <f t="shared" si="4"/>
        <v/>
      </c>
      <c r="AC50" s="139" t="str">
        <f t="shared" si="0"/>
        <v/>
      </c>
      <c r="AD50" s="72"/>
      <c r="AE50" s="72"/>
      <c r="AF50" s="4"/>
      <c r="AG50" s="4"/>
      <c r="AH50" s="4"/>
      <c r="AI50" s="4"/>
      <c r="AJ50" s="4"/>
      <c r="AK50" s="4"/>
      <c r="AL50" s="4"/>
    </row>
    <row r="51" spans="1:38" x14ac:dyDescent="0.25">
      <c r="A51" s="4"/>
      <c r="B51" s="21">
        <f t="shared" si="1"/>
        <v>42</v>
      </c>
      <c r="C51" s="57"/>
      <c r="D51" s="193"/>
      <c r="E51" s="122"/>
      <c r="F51" s="123"/>
      <c r="G51" s="123"/>
      <c r="H51" s="122"/>
      <c r="I51" s="191" t="str">
        <f t="shared" si="2"/>
        <v/>
      </c>
      <c r="J51" s="138" t="str">
        <f>IF(COUNT(I51:$I$59)=0,"end",IF(NOT(AND(ISNUMBER(I51),ISNUMBER(H51))),"",IF(H51&lt;0.01,"",ROUND(I51,2)/ROUNDDOWN(H51,2))))</f>
        <v>end</v>
      </c>
      <c r="K51" s="18" t="str">
        <f t="shared" si="5"/>
        <v/>
      </c>
      <c r="L51" s="7"/>
      <c r="M51" s="4"/>
      <c r="N51" s="26">
        <v>0.01</v>
      </c>
      <c r="O51" s="24" t="str">
        <f t="shared" si="3"/>
        <v/>
      </c>
      <c r="P51" s="4"/>
      <c r="Q51" s="6"/>
      <c r="R51" s="4"/>
      <c r="S51" s="4"/>
      <c r="T51" s="4"/>
      <c r="U51" s="5"/>
      <c r="V51" s="4"/>
      <c r="W51" s="24"/>
      <c r="X51" s="24"/>
      <c r="Y51" s="4"/>
      <c r="Z51" s="76"/>
      <c r="AA51" s="72"/>
      <c r="AB51" s="139" t="str">
        <f t="shared" si="4"/>
        <v/>
      </c>
      <c r="AC51" s="139" t="str">
        <f t="shared" si="0"/>
        <v/>
      </c>
      <c r="AD51" s="72"/>
      <c r="AE51" s="72"/>
      <c r="AF51" s="4"/>
      <c r="AG51" s="4"/>
      <c r="AH51" s="4"/>
      <c r="AI51" s="4"/>
      <c r="AJ51" s="4"/>
      <c r="AK51" s="4"/>
      <c r="AL51" s="4"/>
    </row>
    <row r="52" spans="1:38" x14ac:dyDescent="0.25">
      <c r="A52" s="4"/>
      <c r="B52" s="21">
        <f t="shared" si="1"/>
        <v>43</v>
      </c>
      <c r="C52" s="57"/>
      <c r="D52" s="193"/>
      <c r="E52" s="122"/>
      <c r="F52" s="123"/>
      <c r="G52" s="123"/>
      <c r="H52" s="122"/>
      <c r="I52" s="191" t="str">
        <f t="shared" si="2"/>
        <v/>
      </c>
      <c r="J52" s="138" t="str">
        <f>IF(COUNT(I52:$I$59)=0,"end",IF(NOT(AND(ISNUMBER(I52),ISNUMBER(H52))),"",IF(H52&lt;0.01,"",ROUND(I52,2)/ROUNDDOWN(H52,2))))</f>
        <v>end</v>
      </c>
      <c r="K52" s="18" t="str">
        <f t="shared" si="5"/>
        <v/>
      </c>
      <c r="L52" s="7"/>
      <c r="M52" s="4"/>
      <c r="N52" s="26">
        <v>0.01</v>
      </c>
      <c r="O52" s="24" t="str">
        <f t="shared" si="3"/>
        <v/>
      </c>
      <c r="P52" s="4"/>
      <c r="Q52" s="6"/>
      <c r="R52" s="4"/>
      <c r="S52" s="4"/>
      <c r="T52" s="4"/>
      <c r="U52" s="5"/>
      <c r="V52" s="4"/>
      <c r="W52" s="24"/>
      <c r="X52" s="24"/>
      <c r="Y52" s="4"/>
      <c r="Z52" s="76"/>
      <c r="AA52" s="72"/>
      <c r="AB52" s="139" t="str">
        <f t="shared" si="4"/>
        <v/>
      </c>
      <c r="AC52" s="139" t="str">
        <f t="shared" si="0"/>
        <v/>
      </c>
      <c r="AD52" s="72"/>
      <c r="AE52" s="72"/>
      <c r="AF52" s="4"/>
      <c r="AG52" s="4"/>
      <c r="AH52" s="4"/>
      <c r="AI52" s="4"/>
      <c r="AJ52" s="4"/>
      <c r="AK52" s="4"/>
      <c r="AL52" s="4"/>
    </row>
    <row r="53" spans="1:38" x14ac:dyDescent="0.25">
      <c r="A53" s="4"/>
      <c r="B53" s="21">
        <f t="shared" si="1"/>
        <v>44</v>
      </c>
      <c r="C53" s="57"/>
      <c r="D53" s="193"/>
      <c r="E53" s="122"/>
      <c r="F53" s="123"/>
      <c r="G53" s="123"/>
      <c r="H53" s="122"/>
      <c r="I53" s="191" t="str">
        <f t="shared" si="2"/>
        <v/>
      </c>
      <c r="J53" s="138" t="str">
        <f>IF(COUNT(I53:$I$59)=0,"end",IF(NOT(AND(ISNUMBER(I53),ISNUMBER(H53))),"",IF(H53&lt;0.01,"",ROUND(I53,2)/ROUNDDOWN(H53,2))))</f>
        <v>end</v>
      </c>
      <c r="K53" s="18" t="str">
        <f t="shared" si="5"/>
        <v/>
      </c>
      <c r="L53" s="7"/>
      <c r="M53" s="4"/>
      <c r="N53" s="26">
        <v>0.01</v>
      </c>
      <c r="O53" s="24" t="str">
        <f t="shared" si="3"/>
        <v/>
      </c>
      <c r="P53" s="4"/>
      <c r="Q53" s="6"/>
      <c r="R53" s="4"/>
      <c r="S53" s="4"/>
      <c r="T53" s="4"/>
      <c r="U53" s="5"/>
      <c r="V53" s="4"/>
      <c r="W53" s="24"/>
      <c r="X53" s="24"/>
      <c r="Y53" s="4"/>
      <c r="Z53" s="76"/>
      <c r="AA53" s="72"/>
      <c r="AB53" s="139" t="str">
        <f t="shared" si="4"/>
        <v/>
      </c>
      <c r="AC53" s="139" t="str">
        <f t="shared" si="0"/>
        <v/>
      </c>
      <c r="AD53" s="72"/>
      <c r="AE53" s="72"/>
      <c r="AF53" s="4"/>
      <c r="AG53" s="4"/>
      <c r="AH53" s="4"/>
      <c r="AI53" s="4"/>
      <c r="AJ53" s="4"/>
      <c r="AK53" s="4"/>
      <c r="AL53" s="4"/>
    </row>
    <row r="54" spans="1:38" x14ac:dyDescent="0.25">
      <c r="A54" s="4"/>
      <c r="B54" s="21">
        <f t="shared" si="1"/>
        <v>45</v>
      </c>
      <c r="C54" s="57"/>
      <c r="D54" s="193"/>
      <c r="E54" s="122"/>
      <c r="F54" s="123"/>
      <c r="G54" s="123"/>
      <c r="H54" s="122"/>
      <c r="I54" s="191" t="str">
        <f t="shared" si="2"/>
        <v/>
      </c>
      <c r="J54" s="138" t="str">
        <f>IF(COUNT(I54:$I$59)=0,"end",IF(NOT(AND(ISNUMBER(I54),ISNUMBER(H54))),"",IF(H54&lt;0.01,"",ROUND(I54,2)/ROUNDDOWN(H54,2))))</f>
        <v>end</v>
      </c>
      <c r="K54" s="18" t="str">
        <f t="shared" si="5"/>
        <v/>
      </c>
      <c r="L54" s="7"/>
      <c r="M54" s="4"/>
      <c r="N54" s="26">
        <v>0.01</v>
      </c>
      <c r="O54" s="24" t="str">
        <f t="shared" si="3"/>
        <v/>
      </c>
      <c r="P54" s="4"/>
      <c r="Q54" s="6"/>
      <c r="R54" s="4"/>
      <c r="S54" s="4"/>
      <c r="T54" s="4"/>
      <c r="U54" s="5"/>
      <c r="V54" s="4"/>
      <c r="W54" s="24"/>
      <c r="X54" s="24"/>
      <c r="Y54" s="4"/>
      <c r="Z54" s="76"/>
      <c r="AA54" s="72"/>
      <c r="AB54" s="139" t="str">
        <f t="shared" si="4"/>
        <v/>
      </c>
      <c r="AC54" s="139" t="str">
        <f t="shared" si="0"/>
        <v/>
      </c>
      <c r="AD54" s="72"/>
      <c r="AE54" s="72"/>
      <c r="AF54" s="4"/>
      <c r="AG54" s="4"/>
      <c r="AH54" s="4"/>
      <c r="AI54" s="4"/>
      <c r="AJ54" s="4"/>
      <c r="AK54" s="4"/>
      <c r="AL54" s="4"/>
    </row>
    <row r="55" spans="1:38" x14ac:dyDescent="0.25">
      <c r="A55" s="4"/>
      <c r="B55" s="21">
        <f t="shared" si="1"/>
        <v>46</v>
      </c>
      <c r="C55" s="57"/>
      <c r="D55" s="193"/>
      <c r="E55" s="122"/>
      <c r="F55" s="123"/>
      <c r="G55" s="123"/>
      <c r="H55" s="122"/>
      <c r="I55" s="191" t="str">
        <f t="shared" si="2"/>
        <v/>
      </c>
      <c r="J55" s="138" t="str">
        <f>IF(COUNT(I55:$I$59)=0,"end",IF(NOT(AND(ISNUMBER(I55),ISNUMBER(H55))),"",IF(H55&lt;0.01,"",ROUND(I55,2)/ROUNDDOWN(H55,2))))</f>
        <v>end</v>
      </c>
      <c r="K55" s="18" t="str">
        <f t="shared" si="5"/>
        <v/>
      </c>
      <c r="L55" s="7"/>
      <c r="M55" s="4"/>
      <c r="N55" s="26">
        <v>0.01</v>
      </c>
      <c r="O55" s="24" t="str">
        <f t="shared" si="3"/>
        <v/>
      </c>
      <c r="P55" s="4"/>
      <c r="Q55" s="6"/>
      <c r="R55" s="4"/>
      <c r="S55" s="4"/>
      <c r="T55" s="4"/>
      <c r="U55" s="5"/>
      <c r="V55" s="4"/>
      <c r="W55" s="24"/>
      <c r="X55" s="24"/>
      <c r="Y55" s="4"/>
      <c r="Z55" s="76"/>
      <c r="AA55" s="72"/>
      <c r="AB55" s="139" t="str">
        <f t="shared" si="4"/>
        <v/>
      </c>
      <c r="AC55" s="139" t="str">
        <f t="shared" si="0"/>
        <v/>
      </c>
      <c r="AD55" s="72"/>
      <c r="AE55" s="72"/>
      <c r="AF55" s="4"/>
      <c r="AG55" s="4"/>
      <c r="AH55" s="4"/>
      <c r="AI55" s="4"/>
      <c r="AJ55" s="4"/>
      <c r="AK55" s="4"/>
      <c r="AL55" s="4"/>
    </row>
    <row r="56" spans="1:38" x14ac:dyDescent="0.25">
      <c r="A56" s="4"/>
      <c r="B56" s="21">
        <f t="shared" si="1"/>
        <v>47</v>
      </c>
      <c r="C56" s="57"/>
      <c r="D56" s="193"/>
      <c r="E56" s="122"/>
      <c r="F56" s="123"/>
      <c r="G56" s="123"/>
      <c r="H56" s="122"/>
      <c r="I56" s="191" t="str">
        <f t="shared" si="2"/>
        <v/>
      </c>
      <c r="J56" s="138" t="str">
        <f>IF(COUNT(I56:$I$59)=0,"end",IF(NOT(AND(ISNUMBER(I56),ISNUMBER(H56))),"",IF(H56&lt;0.01,"",ROUND(I56,2)/ROUNDDOWN(H56,2))))</f>
        <v>end</v>
      </c>
      <c r="K56" s="18" t="str">
        <f t="shared" si="5"/>
        <v/>
      </c>
      <c r="L56" s="7"/>
      <c r="M56" s="4"/>
      <c r="N56" s="26">
        <v>0.01</v>
      </c>
      <c r="O56" s="24" t="str">
        <f t="shared" si="3"/>
        <v/>
      </c>
      <c r="P56" s="4"/>
      <c r="Q56" s="6"/>
      <c r="R56" s="4"/>
      <c r="S56" s="4"/>
      <c r="T56" s="4"/>
      <c r="U56" s="5"/>
      <c r="V56" s="4"/>
      <c r="W56" s="24"/>
      <c r="X56" s="24"/>
      <c r="Y56" s="4"/>
      <c r="Z56" s="76"/>
      <c r="AA56" s="72"/>
      <c r="AB56" s="139" t="str">
        <f t="shared" si="4"/>
        <v/>
      </c>
      <c r="AC56" s="139" t="str">
        <f t="shared" si="0"/>
        <v/>
      </c>
      <c r="AD56" s="72"/>
      <c r="AE56" s="72"/>
      <c r="AF56" s="4"/>
      <c r="AG56" s="4"/>
      <c r="AH56" s="4"/>
      <c r="AI56" s="4"/>
      <c r="AJ56" s="4"/>
      <c r="AK56" s="4"/>
      <c r="AL56" s="4"/>
    </row>
    <row r="57" spans="1:38" x14ac:dyDescent="0.25">
      <c r="A57" s="4"/>
      <c r="B57" s="21">
        <f t="shared" si="1"/>
        <v>48</v>
      </c>
      <c r="C57" s="57"/>
      <c r="D57" s="193"/>
      <c r="E57" s="122"/>
      <c r="F57" s="123"/>
      <c r="G57" s="123"/>
      <c r="H57" s="122"/>
      <c r="I57" s="191" t="str">
        <f t="shared" si="2"/>
        <v/>
      </c>
      <c r="J57" s="138" t="str">
        <f>IF(COUNT(I57:$I$59)=0,"end",IF(NOT(AND(ISNUMBER(I57),ISNUMBER(H57))),"",IF(H57&lt;0.01,"",ROUND(I57,2)/ROUNDDOWN(H57,2))))</f>
        <v>end</v>
      </c>
      <c r="K57" s="18" t="str">
        <f t="shared" si="5"/>
        <v/>
      </c>
      <c r="L57" s="7"/>
      <c r="M57" s="4"/>
      <c r="N57" s="26">
        <v>0.01</v>
      </c>
      <c r="O57" s="24" t="str">
        <f t="shared" si="3"/>
        <v/>
      </c>
      <c r="P57" s="4"/>
      <c r="Q57" s="6"/>
      <c r="R57" s="4"/>
      <c r="S57" s="4"/>
      <c r="T57" s="4"/>
      <c r="U57" s="5"/>
      <c r="V57" s="4"/>
      <c r="W57" s="24"/>
      <c r="X57" s="24"/>
      <c r="Y57" s="4"/>
      <c r="Z57" s="76"/>
      <c r="AA57" s="72"/>
      <c r="AB57" s="139" t="str">
        <f t="shared" si="4"/>
        <v/>
      </c>
      <c r="AC57" s="139" t="str">
        <f t="shared" si="0"/>
        <v/>
      </c>
      <c r="AD57" s="72"/>
      <c r="AE57" s="72"/>
      <c r="AF57" s="4"/>
      <c r="AG57" s="4"/>
      <c r="AH57" s="4"/>
      <c r="AI57" s="4"/>
      <c r="AJ57" s="4"/>
      <c r="AK57" s="4"/>
      <c r="AL57" s="4"/>
    </row>
    <row r="58" spans="1:38" x14ac:dyDescent="0.25">
      <c r="A58" s="4"/>
      <c r="B58" s="21">
        <f t="shared" si="1"/>
        <v>49</v>
      </c>
      <c r="C58" s="57"/>
      <c r="D58" s="193"/>
      <c r="E58" s="122"/>
      <c r="F58" s="123"/>
      <c r="G58" s="123"/>
      <c r="H58" s="122"/>
      <c r="I58" s="191" t="str">
        <f t="shared" si="2"/>
        <v/>
      </c>
      <c r="J58" s="138" t="str">
        <f>IF(COUNT(I58:$I$59)=0,"end",IF(NOT(AND(ISNUMBER(I58),ISNUMBER(H58))),"",IF(H58&lt;0.01,"",ROUND(I58,2)/ROUNDDOWN(H58,2))))</f>
        <v>end</v>
      </c>
      <c r="K58" s="18" t="str">
        <f t="shared" si="5"/>
        <v/>
      </c>
      <c r="L58" s="7"/>
      <c r="M58" s="4"/>
      <c r="N58" s="26">
        <v>0.01</v>
      </c>
      <c r="O58" s="24" t="str">
        <f t="shared" si="3"/>
        <v/>
      </c>
      <c r="P58" s="4"/>
      <c r="Q58" s="6"/>
      <c r="R58" s="4"/>
      <c r="S58" s="4"/>
      <c r="T58" s="4"/>
      <c r="U58" s="5"/>
      <c r="V58" s="4"/>
      <c r="W58" s="24"/>
      <c r="X58" s="24"/>
      <c r="Y58" s="4"/>
      <c r="Z58" s="76"/>
      <c r="AA58" s="72"/>
      <c r="AB58" s="139" t="str">
        <f t="shared" si="4"/>
        <v/>
      </c>
      <c r="AC58" s="139" t="str">
        <f t="shared" si="0"/>
        <v/>
      </c>
      <c r="AD58" s="72"/>
      <c r="AE58" s="72"/>
      <c r="AF58" s="4"/>
      <c r="AG58" s="4"/>
      <c r="AH58" s="4"/>
      <c r="AI58" s="4"/>
      <c r="AJ58" s="4"/>
      <c r="AK58" s="4"/>
      <c r="AL58" s="4"/>
    </row>
    <row r="59" spans="1:38" x14ac:dyDescent="0.25">
      <c r="A59" s="4"/>
      <c r="B59" s="21">
        <f t="shared" si="1"/>
        <v>50</v>
      </c>
      <c r="C59" s="57"/>
      <c r="D59" s="193"/>
      <c r="E59" s="122"/>
      <c r="F59" s="123"/>
      <c r="G59" s="125"/>
      <c r="H59" s="122"/>
      <c r="I59" s="191" t="str">
        <f t="shared" si="2"/>
        <v/>
      </c>
      <c r="J59" s="138" t="str">
        <f>IF(COUNT(I59:$I$59)=0,"end",IF(NOT(AND(ISNUMBER(I59),ISNUMBER(H59))),"",IF(H59&lt;0.01,"",ROUND(I59,2)/ROUNDDOWN(H59,2))))</f>
        <v>end</v>
      </c>
      <c r="K59" s="18" t="str">
        <f t="shared" si="5"/>
        <v/>
      </c>
      <c r="L59" s="7"/>
      <c r="M59" s="4"/>
      <c r="N59" s="26">
        <v>0.01</v>
      </c>
      <c r="O59" s="24" t="str">
        <f t="shared" si="3"/>
        <v/>
      </c>
      <c r="P59" s="4"/>
      <c r="Q59" s="6"/>
      <c r="R59" s="4"/>
      <c r="S59" s="4"/>
      <c r="T59" s="4"/>
      <c r="U59" s="5"/>
      <c r="V59" s="4"/>
      <c r="W59" s="24"/>
      <c r="X59" s="24"/>
      <c r="Y59" s="4"/>
      <c r="Z59" s="76"/>
      <c r="AA59" s="72"/>
      <c r="AB59" s="139" t="str">
        <f t="shared" si="4"/>
        <v/>
      </c>
      <c r="AC59" s="139" t="str">
        <f t="shared" si="0"/>
        <v/>
      </c>
      <c r="AD59" s="72"/>
      <c r="AE59" s="72"/>
      <c r="AF59" s="4"/>
      <c r="AG59" s="4"/>
      <c r="AH59" s="4"/>
      <c r="AI59" s="4"/>
      <c r="AJ59" s="4"/>
      <c r="AK59" s="4"/>
      <c r="AL59" s="4"/>
    </row>
    <row r="60" spans="1:38" x14ac:dyDescent="0.25">
      <c r="A60" s="4"/>
      <c r="B60" s="6"/>
      <c r="C60" s="4"/>
      <c r="D60" s="4"/>
      <c r="E60" s="4"/>
      <c r="F60" s="114"/>
      <c r="G60" s="114"/>
      <c r="H60" s="4"/>
      <c r="I60" s="114"/>
      <c r="J60" s="4"/>
      <c r="K60" s="5"/>
      <c r="L60" s="4"/>
      <c r="M60" s="4"/>
      <c r="N60" s="4"/>
      <c r="O60" s="4"/>
      <c r="P60" s="4"/>
      <c r="Q60" s="6"/>
      <c r="R60" s="4"/>
      <c r="S60" s="4"/>
      <c r="T60" s="4"/>
      <c r="U60" s="5"/>
      <c r="V60" s="4"/>
      <c r="W60" s="4"/>
      <c r="X60" s="4"/>
      <c r="Y60" s="4"/>
      <c r="Z60" s="72"/>
      <c r="AA60" s="72"/>
      <c r="AB60" s="72"/>
      <c r="AC60" s="72"/>
      <c r="AD60" s="72"/>
      <c r="AE60" s="72"/>
      <c r="AF60" s="4"/>
      <c r="AG60" s="4"/>
      <c r="AH60" s="4"/>
      <c r="AI60" s="4"/>
      <c r="AJ60" s="4"/>
      <c r="AK60" s="4"/>
      <c r="AL60" s="4"/>
    </row>
    <row r="61" spans="1:38" x14ac:dyDescent="0.25">
      <c r="A61" s="4"/>
      <c r="B61" s="6"/>
      <c r="C61" s="4"/>
      <c r="D61" s="4"/>
      <c r="E61" s="4"/>
      <c r="F61" s="114"/>
      <c r="G61" s="114"/>
      <c r="H61" s="4"/>
      <c r="I61" s="114"/>
      <c r="J61" s="4"/>
      <c r="K61" s="5"/>
      <c r="L61" s="4"/>
      <c r="M61" s="4"/>
      <c r="N61" s="4"/>
      <c r="O61" s="4"/>
      <c r="P61" s="4"/>
      <c r="Q61" s="6"/>
      <c r="R61" s="4"/>
      <c r="S61" s="4"/>
      <c r="T61" s="4"/>
      <c r="U61" s="5"/>
      <c r="V61" s="4"/>
      <c r="W61" s="4"/>
      <c r="X61" s="4"/>
      <c r="Y61" s="4"/>
      <c r="Z61" s="72"/>
      <c r="AA61" s="72"/>
      <c r="AB61" s="72"/>
      <c r="AC61" s="72"/>
      <c r="AD61" s="72"/>
      <c r="AE61" s="72"/>
      <c r="AF61" s="4"/>
      <c r="AG61" s="4"/>
      <c r="AH61" s="4"/>
      <c r="AI61" s="4"/>
      <c r="AJ61" s="4"/>
      <c r="AK61" s="4"/>
      <c r="AL61" s="4"/>
    </row>
    <row r="62" spans="1:38" x14ac:dyDescent="0.25">
      <c r="A62" s="4"/>
      <c r="B62" s="6"/>
      <c r="C62" s="4"/>
      <c r="D62" s="4"/>
      <c r="E62" s="4"/>
      <c r="F62" s="114"/>
      <c r="G62" s="114"/>
      <c r="H62" s="4"/>
      <c r="I62" s="114"/>
      <c r="J62" s="4"/>
      <c r="K62" s="5"/>
      <c r="L62" s="4"/>
      <c r="M62" s="4"/>
      <c r="N62" s="4"/>
      <c r="O62" s="4"/>
      <c r="P62" s="4"/>
      <c r="Q62" s="6"/>
      <c r="R62" s="4"/>
      <c r="S62" s="4"/>
      <c r="T62" s="4"/>
      <c r="U62" s="5"/>
      <c r="V62" s="4"/>
      <c r="W62" s="4"/>
      <c r="X62" s="4"/>
      <c r="Y62" s="4"/>
      <c r="Z62" s="72"/>
      <c r="AA62" s="72"/>
      <c r="AB62" s="72"/>
      <c r="AC62" s="72"/>
      <c r="AD62" s="72"/>
      <c r="AE62" s="72"/>
      <c r="AF62" s="4"/>
      <c r="AG62" s="4"/>
      <c r="AH62" s="4"/>
      <c r="AI62" s="4"/>
      <c r="AJ62" s="4"/>
      <c r="AK62" s="4"/>
      <c r="AL62" s="4"/>
    </row>
    <row r="63" spans="1:38" x14ac:dyDescent="0.25">
      <c r="A63" s="4"/>
      <c r="B63" s="6"/>
      <c r="C63" s="4"/>
      <c r="D63" s="4"/>
      <c r="E63" s="4"/>
      <c r="F63" s="114"/>
      <c r="G63" s="114"/>
      <c r="H63" s="4"/>
      <c r="I63" s="114"/>
      <c r="J63" s="4"/>
      <c r="K63" s="5"/>
      <c r="L63" s="4"/>
      <c r="M63" s="4"/>
      <c r="N63" s="4"/>
      <c r="O63" s="4"/>
      <c r="P63" s="4"/>
      <c r="Q63" s="6"/>
      <c r="R63" s="4"/>
      <c r="S63" s="4"/>
      <c r="T63" s="4"/>
      <c r="U63" s="5"/>
      <c r="V63" s="4"/>
      <c r="W63" s="4"/>
      <c r="X63" s="4"/>
      <c r="Y63" s="4"/>
      <c r="Z63" s="72"/>
      <c r="AA63" s="72"/>
      <c r="AB63" s="72"/>
      <c r="AC63" s="72"/>
      <c r="AD63" s="72"/>
      <c r="AE63" s="72"/>
      <c r="AF63" s="4"/>
      <c r="AG63" s="4"/>
      <c r="AH63" s="4"/>
      <c r="AI63" s="4"/>
      <c r="AJ63" s="4"/>
      <c r="AK63" s="4"/>
      <c r="AL63" s="4"/>
    </row>
    <row r="64" spans="1:38" x14ac:dyDescent="0.25">
      <c r="A64" s="4"/>
      <c r="B64" s="6"/>
      <c r="C64" s="4"/>
      <c r="D64" s="4"/>
      <c r="E64" s="4"/>
      <c r="F64" s="114"/>
      <c r="G64" s="114"/>
      <c r="H64" s="4"/>
      <c r="I64" s="114"/>
      <c r="J64" s="4"/>
      <c r="K64" s="5"/>
      <c r="L64" s="4"/>
      <c r="M64" s="4"/>
      <c r="N64" s="4"/>
      <c r="O64" s="4"/>
      <c r="P64" s="4"/>
      <c r="Q64" s="6"/>
      <c r="R64" s="4"/>
      <c r="S64" s="4"/>
      <c r="T64" s="4"/>
      <c r="U64" s="5"/>
      <c r="V64" s="4"/>
      <c r="W64" s="4"/>
      <c r="X64" s="4"/>
      <c r="Y64" s="4"/>
      <c r="Z64" s="72"/>
      <c r="AA64" s="72"/>
      <c r="AB64" s="72"/>
      <c r="AC64" s="72"/>
      <c r="AD64" s="72"/>
      <c r="AE64" s="72"/>
      <c r="AF64" s="4"/>
      <c r="AG64" s="4"/>
      <c r="AH64" s="4"/>
      <c r="AI64" s="4"/>
      <c r="AJ64" s="4"/>
      <c r="AK64" s="4"/>
      <c r="AL64" s="4"/>
    </row>
    <row r="65" spans="1:38" x14ac:dyDescent="0.25">
      <c r="A65" s="4"/>
      <c r="B65" s="6"/>
      <c r="C65" s="4"/>
      <c r="D65" s="4"/>
      <c r="E65" s="4"/>
      <c r="F65" s="114"/>
      <c r="G65" s="114"/>
      <c r="H65" s="4"/>
      <c r="I65" s="114"/>
      <c r="J65" s="4"/>
      <c r="K65" s="5"/>
      <c r="L65" s="4"/>
      <c r="M65" s="4"/>
      <c r="N65" s="4"/>
      <c r="O65" s="4"/>
      <c r="P65" s="4"/>
      <c r="Q65" s="6"/>
      <c r="R65" s="4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5">
      <c r="A66" s="4"/>
      <c r="B66" s="6"/>
      <c r="C66" s="4"/>
      <c r="D66" s="4"/>
      <c r="E66" s="4"/>
      <c r="F66" s="114"/>
      <c r="G66" s="114"/>
      <c r="H66" s="4"/>
      <c r="I66" s="114"/>
      <c r="J66" s="4"/>
      <c r="K66" s="5"/>
      <c r="L66" s="4"/>
      <c r="M66" s="4"/>
      <c r="N66" s="4"/>
      <c r="O66" s="4"/>
      <c r="P66" s="4"/>
      <c r="Q66" s="6"/>
      <c r="R66" s="4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25">
      <c r="A67" s="4"/>
      <c r="B67" s="6"/>
      <c r="C67" s="4"/>
      <c r="D67" s="4"/>
      <c r="E67" s="4"/>
      <c r="F67" s="114"/>
      <c r="G67" s="114"/>
      <c r="H67" s="4"/>
      <c r="I67" s="114"/>
      <c r="J67" s="4"/>
      <c r="K67" s="5"/>
      <c r="L67" s="4"/>
      <c r="M67" s="4"/>
      <c r="N67" s="4"/>
      <c r="O67" s="4"/>
      <c r="P67" s="4"/>
      <c r="Q67" s="6"/>
      <c r="R67" s="4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5">
      <c r="A68" s="4"/>
      <c r="B68" s="6"/>
      <c r="C68" s="4"/>
      <c r="D68" s="4"/>
      <c r="E68" s="4"/>
      <c r="F68" s="114"/>
      <c r="G68" s="114"/>
      <c r="H68" s="4"/>
      <c r="I68" s="114"/>
      <c r="J68" s="4"/>
      <c r="K68" s="5"/>
      <c r="L68" s="4"/>
      <c r="M68" s="4"/>
      <c r="N68" s="4"/>
      <c r="O68" s="4"/>
      <c r="P68" s="4"/>
      <c r="Q68" s="6"/>
      <c r="R68" s="4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x14ac:dyDescent="0.25">
      <c r="A69" s="4"/>
      <c r="B69" s="6"/>
      <c r="C69" s="4"/>
      <c r="D69" s="4"/>
      <c r="E69" s="4"/>
      <c r="F69" s="114"/>
      <c r="G69" s="114"/>
      <c r="H69" s="4"/>
      <c r="I69" s="114"/>
      <c r="J69" s="4"/>
      <c r="K69" s="5"/>
      <c r="L69" s="4"/>
      <c r="M69" s="4"/>
      <c r="N69" s="4"/>
      <c r="O69" s="4"/>
      <c r="P69" s="4"/>
      <c r="Q69" s="6"/>
      <c r="R69" s="4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25">
      <c r="A70" s="4"/>
      <c r="B70" s="6"/>
      <c r="C70" s="4"/>
      <c r="D70" s="4"/>
      <c r="E70" s="4"/>
      <c r="F70" s="114"/>
      <c r="G70" s="114"/>
      <c r="H70" s="4"/>
      <c r="I70" s="114"/>
      <c r="J70" s="4"/>
      <c r="K70" s="5"/>
      <c r="L70" s="4"/>
      <c r="M70" s="4"/>
      <c r="N70" s="4"/>
      <c r="O70" s="4"/>
      <c r="P70" s="4"/>
      <c r="Q70" s="6"/>
      <c r="R70" s="4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x14ac:dyDescent="0.25">
      <c r="A71" s="4"/>
      <c r="B71" s="6"/>
      <c r="C71" s="4"/>
      <c r="D71" s="4"/>
      <c r="E71" s="4"/>
      <c r="F71" s="114"/>
      <c r="G71" s="114"/>
      <c r="H71" s="4"/>
      <c r="I71" s="114"/>
      <c r="J71" s="4"/>
      <c r="K71" s="5"/>
      <c r="L71" s="4"/>
      <c r="M71" s="4"/>
      <c r="N71" s="4"/>
      <c r="O71" s="4"/>
      <c r="P71" s="4"/>
      <c r="Q71" s="6"/>
      <c r="R71" s="4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25">
      <c r="A72" s="4"/>
      <c r="B72" s="6"/>
      <c r="C72" s="4"/>
      <c r="D72" s="4"/>
      <c r="E72" s="4"/>
      <c r="F72" s="114"/>
      <c r="G72" s="114"/>
      <c r="H72" s="4"/>
      <c r="I72" s="114"/>
      <c r="J72" s="4"/>
      <c r="K72" s="5"/>
      <c r="L72" s="4"/>
      <c r="M72" s="4"/>
      <c r="N72" s="4"/>
      <c r="O72" s="4"/>
      <c r="P72" s="4"/>
      <c r="Q72" s="6"/>
      <c r="R72" s="4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5">
      <c r="A73" s="4"/>
      <c r="B73" s="6"/>
      <c r="C73" s="4"/>
      <c r="D73" s="4"/>
      <c r="E73" s="4"/>
      <c r="F73" s="114"/>
      <c r="G73" s="114"/>
      <c r="H73" s="4"/>
      <c r="I73" s="114"/>
      <c r="J73" s="4"/>
      <c r="K73" s="5"/>
      <c r="L73" s="4"/>
      <c r="M73" s="4"/>
      <c r="N73" s="4"/>
      <c r="O73" s="4"/>
      <c r="P73" s="4"/>
      <c r="Q73" s="6"/>
      <c r="R73" s="4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5">
      <c r="A74" s="4"/>
      <c r="B74" s="6"/>
      <c r="C74" s="4"/>
      <c r="D74" s="4"/>
      <c r="E74" s="4"/>
      <c r="F74" s="114"/>
      <c r="G74" s="114"/>
      <c r="H74" s="4"/>
      <c r="I74" s="114"/>
      <c r="J74" s="4"/>
      <c r="K74" s="5"/>
      <c r="L74" s="4"/>
      <c r="M74" s="4"/>
      <c r="N74" s="4"/>
      <c r="O74" s="4"/>
      <c r="P74" s="4"/>
      <c r="Q74" s="6"/>
      <c r="R74" s="4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x14ac:dyDescent="0.25">
      <c r="A75" s="4"/>
      <c r="B75" s="6"/>
      <c r="C75" s="4"/>
      <c r="D75" s="4"/>
      <c r="E75" s="4"/>
      <c r="F75" s="114"/>
      <c r="G75" s="114"/>
      <c r="H75" s="4"/>
      <c r="I75" s="114"/>
      <c r="J75" s="4"/>
      <c r="K75" s="5"/>
      <c r="L75" s="4"/>
      <c r="M75" s="4"/>
      <c r="N75" s="4"/>
      <c r="O75" s="4"/>
      <c r="P75" s="4"/>
      <c r="Q75" s="6"/>
      <c r="R75" s="4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x14ac:dyDescent="0.25">
      <c r="A76" s="4"/>
      <c r="B76" s="6"/>
      <c r="C76" s="4"/>
      <c r="D76" s="4"/>
      <c r="E76" s="4"/>
      <c r="F76" s="114"/>
      <c r="G76" s="114"/>
      <c r="H76" s="4"/>
      <c r="I76" s="114"/>
      <c r="J76" s="4"/>
      <c r="K76" s="5"/>
      <c r="L76" s="4"/>
      <c r="M76" s="4"/>
      <c r="N76" s="4"/>
      <c r="O76" s="4"/>
      <c r="P76" s="4"/>
      <c r="Q76" s="6"/>
      <c r="R76" s="4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x14ac:dyDescent="0.25">
      <c r="A77" s="4"/>
      <c r="B77" s="6"/>
      <c r="C77" s="4"/>
      <c r="D77" s="4"/>
      <c r="E77" s="4"/>
      <c r="F77" s="114"/>
      <c r="G77" s="114"/>
      <c r="H77" s="4"/>
      <c r="I77" s="114"/>
      <c r="J77" s="4"/>
      <c r="K77" s="5"/>
      <c r="L77" s="4"/>
      <c r="M77" s="4"/>
      <c r="N77" s="4"/>
      <c r="O77" s="4"/>
      <c r="P77" s="4"/>
      <c r="Q77" s="6"/>
      <c r="R77" s="4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x14ac:dyDescent="0.25">
      <c r="A78" s="4"/>
      <c r="B78" s="6"/>
      <c r="C78" s="4"/>
      <c r="D78" s="4"/>
      <c r="E78" s="4"/>
      <c r="F78" s="114"/>
      <c r="G78" s="114"/>
      <c r="H78" s="4"/>
      <c r="I78" s="114"/>
      <c r="J78" s="4"/>
      <c r="K78" s="5"/>
      <c r="L78" s="4"/>
      <c r="M78" s="4"/>
      <c r="N78" s="4"/>
      <c r="O78" s="4"/>
      <c r="P78" s="4"/>
      <c r="Q78" s="6"/>
      <c r="R78" s="4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25">
      <c r="A79" s="4"/>
      <c r="B79" s="6"/>
      <c r="C79" s="4"/>
      <c r="D79" s="4"/>
      <c r="E79" s="4"/>
      <c r="F79" s="114"/>
      <c r="G79" s="114"/>
      <c r="H79" s="4"/>
      <c r="I79" s="114"/>
      <c r="J79" s="4"/>
      <c r="K79" s="5"/>
      <c r="L79" s="4"/>
      <c r="M79" s="4"/>
      <c r="N79" s="4"/>
      <c r="O79" s="4"/>
      <c r="P79" s="4"/>
      <c r="Q79" s="6"/>
      <c r="R79" s="4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x14ac:dyDescent="0.25">
      <c r="A80" s="4"/>
      <c r="B80" s="6"/>
      <c r="C80" s="4"/>
      <c r="D80" s="4"/>
      <c r="E80" s="4"/>
      <c r="F80" s="114"/>
      <c r="G80" s="114"/>
      <c r="H80" s="4"/>
      <c r="I80" s="114"/>
      <c r="J80" s="4"/>
      <c r="K80" s="5"/>
      <c r="L80" s="4"/>
      <c r="M80" s="4"/>
      <c r="N80" s="4"/>
      <c r="O80" s="4"/>
      <c r="P80" s="4"/>
      <c r="Q80" s="6"/>
      <c r="R80" s="4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x14ac:dyDescent="0.25">
      <c r="A81" s="4"/>
      <c r="B81" s="6"/>
      <c r="C81" s="4"/>
      <c r="D81" s="4"/>
      <c r="E81" s="4"/>
      <c r="F81" s="114"/>
      <c r="G81" s="114"/>
      <c r="H81" s="4"/>
      <c r="I81" s="114"/>
      <c r="J81" s="4"/>
      <c r="K81" s="5"/>
      <c r="L81" s="4"/>
      <c r="M81" s="4"/>
      <c r="N81" s="4"/>
      <c r="O81" s="4"/>
      <c r="P81" s="4"/>
      <c r="Q81" s="6"/>
      <c r="R81" s="4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x14ac:dyDescent="0.25">
      <c r="A82" s="4"/>
      <c r="B82" s="6"/>
      <c r="C82" s="4"/>
      <c r="D82" s="4"/>
      <c r="E82" s="4"/>
      <c r="F82" s="114"/>
      <c r="G82" s="114"/>
      <c r="H82" s="4"/>
      <c r="I82" s="114"/>
      <c r="J82" s="4"/>
      <c r="K82" s="5"/>
      <c r="L82" s="4"/>
      <c r="M82" s="4"/>
      <c r="N82" s="4"/>
      <c r="O82" s="4"/>
      <c r="P82" s="4"/>
      <c r="Q82" s="6"/>
      <c r="R82" s="4"/>
      <c r="S82" s="4"/>
      <c r="T82" s="4"/>
      <c r="U82" s="5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x14ac:dyDescent="0.25">
      <c r="A83" s="4"/>
      <c r="B83" s="6"/>
      <c r="C83" s="4"/>
      <c r="D83" s="4"/>
      <c r="E83" s="4"/>
      <c r="F83" s="114"/>
      <c r="G83" s="114"/>
      <c r="H83" s="4"/>
      <c r="I83" s="114"/>
      <c r="J83" s="4"/>
      <c r="K83" s="5"/>
      <c r="L83" s="4"/>
      <c r="M83" s="4"/>
      <c r="N83" s="4"/>
      <c r="O83" s="4"/>
      <c r="P83" s="4"/>
      <c r="Q83" s="6"/>
      <c r="R83" s="4"/>
      <c r="S83" s="4"/>
      <c r="T83" s="4"/>
      <c r="U83" s="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x14ac:dyDescent="0.25">
      <c r="A84" s="4"/>
      <c r="B84" s="6"/>
      <c r="C84" s="4"/>
      <c r="D84" s="4"/>
      <c r="E84" s="4"/>
      <c r="F84" s="114"/>
      <c r="G84" s="114"/>
      <c r="H84" s="4"/>
      <c r="I84" s="114"/>
      <c r="J84" s="4"/>
      <c r="K84" s="5"/>
      <c r="L84" s="4"/>
      <c r="M84" s="4"/>
      <c r="N84" s="4"/>
      <c r="O84" s="4"/>
      <c r="P84" s="4"/>
      <c r="Q84" s="6"/>
      <c r="R84" s="4"/>
      <c r="S84" s="4"/>
      <c r="T84" s="4"/>
      <c r="U84" s="5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x14ac:dyDescent="0.25">
      <c r="A85" s="4"/>
      <c r="B85" s="6"/>
      <c r="C85" s="4"/>
      <c r="D85" s="4"/>
      <c r="E85" s="4"/>
      <c r="F85" s="114"/>
      <c r="G85" s="114"/>
      <c r="H85" s="4"/>
      <c r="I85" s="114"/>
      <c r="J85" s="4"/>
      <c r="K85" s="5"/>
      <c r="L85" s="4"/>
      <c r="M85" s="4"/>
      <c r="N85" s="4"/>
      <c r="O85" s="4"/>
      <c r="P85" s="4"/>
      <c r="Q85" s="6"/>
      <c r="R85" s="4"/>
      <c r="S85" s="4"/>
      <c r="T85" s="4"/>
      <c r="U85" s="5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x14ac:dyDescent="0.25">
      <c r="A86" s="4"/>
      <c r="B86" s="6"/>
      <c r="C86" s="4"/>
      <c r="D86" s="4"/>
      <c r="E86" s="4"/>
      <c r="F86" s="114"/>
      <c r="G86" s="114"/>
      <c r="H86" s="4"/>
      <c r="I86" s="114"/>
      <c r="J86" s="4"/>
      <c r="K86" s="5"/>
      <c r="L86" s="4"/>
      <c r="M86" s="4"/>
      <c r="N86" s="4"/>
      <c r="O86" s="4"/>
      <c r="P86" s="4"/>
      <c r="Q86" s="6"/>
      <c r="R86" s="4"/>
      <c r="S86" s="4"/>
      <c r="T86" s="4"/>
      <c r="U86" s="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x14ac:dyDescent="0.25">
      <c r="A87" s="4"/>
      <c r="B87" s="6"/>
      <c r="C87" s="4"/>
      <c r="D87" s="4"/>
      <c r="E87" s="4"/>
      <c r="F87" s="114"/>
      <c r="G87" s="114"/>
      <c r="H87" s="4"/>
      <c r="I87" s="114"/>
      <c r="J87" s="4"/>
      <c r="K87" s="5"/>
      <c r="L87" s="4"/>
      <c r="M87" s="4"/>
      <c r="N87" s="4"/>
      <c r="O87" s="4"/>
      <c r="P87" s="4"/>
      <c r="Q87" s="6"/>
      <c r="R87" s="4"/>
      <c r="S87" s="4"/>
      <c r="T87" s="4"/>
      <c r="U87" s="5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x14ac:dyDescent="0.25">
      <c r="A88" s="4"/>
      <c r="B88" s="6"/>
      <c r="C88" s="4"/>
      <c r="D88" s="4"/>
      <c r="E88" s="4"/>
      <c r="F88" s="114"/>
      <c r="G88" s="114"/>
      <c r="H88" s="4"/>
      <c r="I88" s="114"/>
      <c r="J88" s="4"/>
      <c r="K88" s="5"/>
      <c r="L88" s="4"/>
      <c r="M88" s="4"/>
      <c r="N88" s="4"/>
      <c r="O88" s="4"/>
      <c r="P88" s="4"/>
      <c r="Q88" s="6"/>
      <c r="R88" s="4"/>
      <c r="S88" s="4"/>
      <c r="T88" s="4"/>
      <c r="U88" s="5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x14ac:dyDescent="0.25">
      <c r="A89" s="4"/>
      <c r="B89" s="6"/>
      <c r="C89" s="4"/>
      <c r="D89" s="4"/>
      <c r="E89" s="4"/>
      <c r="F89" s="114"/>
      <c r="G89" s="114"/>
      <c r="H89" s="4"/>
      <c r="I89" s="114"/>
      <c r="J89" s="4"/>
      <c r="K89" s="5"/>
      <c r="L89" s="4"/>
      <c r="M89" s="4"/>
      <c r="N89" s="4"/>
      <c r="O89" s="4"/>
      <c r="P89" s="4"/>
      <c r="Q89" s="6"/>
      <c r="R89" s="4"/>
      <c r="S89" s="4"/>
      <c r="T89" s="4"/>
      <c r="U89" s="5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x14ac:dyDescent="0.25">
      <c r="A90" s="4"/>
      <c r="B90" s="6"/>
      <c r="C90" s="4"/>
      <c r="D90" s="4"/>
      <c r="E90" s="4"/>
      <c r="F90" s="114"/>
      <c r="G90" s="114"/>
      <c r="H90" s="4"/>
      <c r="I90" s="114"/>
      <c r="J90" s="4"/>
      <c r="K90" s="5"/>
      <c r="L90" s="4"/>
      <c r="M90" s="4"/>
      <c r="N90" s="4"/>
      <c r="O90" s="4"/>
      <c r="P90" s="4"/>
      <c r="Q90" s="6"/>
      <c r="R90" s="4"/>
      <c r="S90" s="4"/>
      <c r="T90" s="4"/>
      <c r="U90" s="5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x14ac:dyDescent="0.25">
      <c r="A91" s="4"/>
      <c r="B91" s="6"/>
      <c r="C91" s="4"/>
      <c r="D91" s="4"/>
      <c r="E91" s="4"/>
      <c r="F91" s="114"/>
      <c r="G91" s="114"/>
      <c r="H91" s="4"/>
      <c r="I91" s="114"/>
      <c r="J91" s="4"/>
      <c r="K91" s="5"/>
      <c r="L91" s="4"/>
      <c r="M91" s="4"/>
      <c r="N91" s="4"/>
      <c r="O91" s="4"/>
      <c r="P91" s="4"/>
      <c r="Q91" s="6"/>
      <c r="R91" s="4"/>
      <c r="S91" s="4"/>
      <c r="T91" s="4"/>
      <c r="U91" s="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x14ac:dyDescent="0.25">
      <c r="A92" s="4"/>
      <c r="B92" s="6"/>
      <c r="C92" s="4"/>
      <c r="D92" s="4"/>
      <c r="E92" s="4"/>
      <c r="F92" s="114"/>
      <c r="G92" s="114"/>
      <c r="H92" s="4"/>
      <c r="I92" s="114"/>
      <c r="J92" s="4"/>
      <c r="K92" s="5"/>
      <c r="L92" s="4"/>
      <c r="M92" s="4"/>
      <c r="N92" s="4"/>
      <c r="O92" s="4"/>
      <c r="P92" s="4"/>
      <c r="Q92" s="6"/>
      <c r="R92" s="4"/>
      <c r="S92" s="4"/>
      <c r="T92" s="4"/>
      <c r="U92" s="5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x14ac:dyDescent="0.25">
      <c r="A93" s="4"/>
      <c r="B93" s="6"/>
      <c r="C93" s="4"/>
      <c r="D93" s="4"/>
      <c r="E93" s="4"/>
      <c r="F93" s="114"/>
      <c r="G93" s="114"/>
      <c r="H93" s="4"/>
      <c r="I93" s="114"/>
      <c r="J93" s="4"/>
      <c r="K93" s="5"/>
      <c r="L93" s="4"/>
      <c r="M93" s="4"/>
      <c r="N93" s="4"/>
      <c r="O93" s="4"/>
      <c r="P93" s="4"/>
      <c r="Q93" s="6"/>
      <c r="R93" s="4"/>
      <c r="S93" s="4"/>
      <c r="T93" s="4"/>
      <c r="U93" s="5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x14ac:dyDescent="0.25">
      <c r="A94" s="4"/>
      <c r="B94" s="6"/>
      <c r="C94" s="4"/>
      <c r="D94" s="4"/>
      <c r="E94" s="4"/>
      <c r="F94" s="114"/>
      <c r="G94" s="114"/>
      <c r="H94" s="4"/>
      <c r="I94" s="114"/>
      <c r="J94" s="4"/>
      <c r="K94" s="5"/>
      <c r="L94" s="4"/>
      <c r="M94" s="4"/>
      <c r="N94" s="4"/>
      <c r="O94" s="4"/>
      <c r="P94" s="4"/>
      <c r="Q94" s="6"/>
      <c r="R94" s="4"/>
      <c r="S94" s="4"/>
      <c r="T94" s="4"/>
      <c r="U94" s="5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x14ac:dyDescent="0.25">
      <c r="A95" s="4"/>
      <c r="B95" s="6"/>
      <c r="C95" s="4"/>
      <c r="D95" s="4"/>
      <c r="E95" s="4"/>
      <c r="F95" s="114"/>
      <c r="G95" s="114"/>
      <c r="H95" s="4"/>
      <c r="I95" s="114"/>
      <c r="J95" s="4"/>
      <c r="K95" s="5"/>
      <c r="L95" s="4"/>
      <c r="M95" s="4"/>
      <c r="N95" s="4"/>
      <c r="O95" s="4"/>
      <c r="P95" s="4"/>
      <c r="Q95" s="6"/>
      <c r="R95" s="4"/>
      <c r="S95" s="4"/>
      <c r="T95" s="4"/>
      <c r="U95" s="5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x14ac:dyDescent="0.25">
      <c r="A96" s="4"/>
      <c r="B96" s="6"/>
      <c r="C96" s="4"/>
      <c r="D96" s="4"/>
      <c r="E96" s="4"/>
      <c r="F96" s="114"/>
      <c r="G96" s="114"/>
      <c r="H96" s="4"/>
      <c r="I96" s="114"/>
      <c r="J96" s="4"/>
      <c r="K96" s="5"/>
      <c r="L96" s="4"/>
      <c r="M96" s="4"/>
      <c r="N96" s="4"/>
      <c r="O96" s="4"/>
      <c r="P96" s="4"/>
      <c r="Q96" s="6"/>
      <c r="R96" s="4"/>
      <c r="S96" s="4"/>
      <c r="T96" s="4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x14ac:dyDescent="0.25">
      <c r="A97" s="4"/>
      <c r="B97" s="6"/>
      <c r="C97" s="4"/>
      <c r="D97" s="4"/>
      <c r="E97" s="4"/>
      <c r="F97" s="114"/>
      <c r="G97" s="114"/>
      <c r="H97" s="4"/>
      <c r="I97" s="114"/>
      <c r="J97" s="4"/>
      <c r="K97" s="5"/>
      <c r="L97" s="4"/>
      <c r="M97" s="4"/>
      <c r="N97" s="4"/>
      <c r="O97" s="4"/>
      <c r="P97" s="4"/>
      <c r="Q97" s="6"/>
      <c r="R97" s="4"/>
      <c r="S97" s="4"/>
      <c r="T97" s="4"/>
      <c r="U97" s="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x14ac:dyDescent="0.25">
      <c r="A98" s="4"/>
      <c r="B98" s="6"/>
      <c r="C98" s="4"/>
      <c r="D98" s="4"/>
      <c r="E98" s="4"/>
      <c r="F98" s="114"/>
      <c r="G98" s="114"/>
      <c r="H98" s="4"/>
      <c r="I98" s="114"/>
      <c r="J98" s="4"/>
      <c r="K98" s="5"/>
      <c r="L98" s="4"/>
      <c r="M98" s="4"/>
      <c r="N98" s="4"/>
      <c r="O98" s="4"/>
      <c r="P98" s="4"/>
      <c r="Q98" s="6"/>
      <c r="R98" s="4"/>
      <c r="S98" s="4"/>
      <c r="T98" s="4"/>
      <c r="U98" s="5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x14ac:dyDescent="0.25">
      <c r="A99" s="4"/>
      <c r="B99" s="6"/>
      <c r="C99" s="4"/>
      <c r="D99" s="4"/>
      <c r="E99" s="4"/>
      <c r="F99" s="114"/>
      <c r="G99" s="114"/>
      <c r="H99" s="4"/>
      <c r="I99" s="114"/>
      <c r="J99" s="4"/>
      <c r="K99" s="5"/>
      <c r="L99" s="4"/>
      <c r="M99" s="4"/>
      <c r="N99" s="4"/>
      <c r="O99" s="4"/>
      <c r="P99" s="4"/>
      <c r="Q99" s="6"/>
      <c r="R99" s="4"/>
      <c r="S99" s="4"/>
      <c r="T99" s="4"/>
      <c r="U99" s="5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x14ac:dyDescent="0.25">
      <c r="A100" s="4"/>
      <c r="B100" s="6"/>
      <c r="C100" s="4"/>
      <c r="D100" s="4"/>
      <c r="E100" s="4"/>
      <c r="F100" s="114"/>
      <c r="G100" s="114"/>
      <c r="H100" s="4"/>
      <c r="I100" s="114"/>
      <c r="J100" s="4"/>
      <c r="K100" s="5"/>
      <c r="L100" s="4"/>
      <c r="M100" s="4"/>
      <c r="N100" s="4"/>
      <c r="O100" s="4"/>
      <c r="P100" s="4"/>
      <c r="Q100" s="6"/>
      <c r="R100" s="4"/>
      <c r="S100" s="4"/>
      <c r="T100" s="4"/>
      <c r="U100" s="5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x14ac:dyDescent="0.25">
      <c r="A101" s="4"/>
      <c r="B101" s="6"/>
      <c r="C101" s="4"/>
      <c r="D101" s="4"/>
      <c r="E101" s="4"/>
      <c r="F101" s="114"/>
      <c r="G101" s="114"/>
      <c r="H101" s="4"/>
      <c r="I101" s="114"/>
      <c r="J101" s="4"/>
      <c r="K101" s="5"/>
      <c r="L101" s="4"/>
      <c r="M101" s="4"/>
      <c r="N101" s="4"/>
      <c r="O101" s="4"/>
      <c r="P101" s="4"/>
      <c r="Q101" s="6"/>
      <c r="R101" s="4"/>
      <c r="S101" s="4"/>
      <c r="T101" s="4"/>
      <c r="U101" s="5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</sheetData>
  <sheetProtection algorithmName="SHA-512" hashValue="81XVFKc9xz1x4rnXZ/Z5sFi8bgX8E6xX9iLiYTw/R+ylFHqTzltyLgXoo7ny7hJaczw2v2sZGpU/5Ots5deJbg==" saltValue="9pMojt+VqzXEQ1iGNcahug==" spinCount="100000" sheet="1" formatColumns="0" formatRows="0" selectLockedCells="1"/>
  <mergeCells count="2">
    <mergeCell ref="E8:G8"/>
    <mergeCell ref="S10:U10"/>
  </mergeCells>
  <conditionalFormatting sqref="E10:E59">
    <cfRule type="expression" dxfId="16" priority="2">
      <formula>AND(NOT(ISBLANK(E10)),OR(NOT(ISBLANK(F10)), NOT(ISBLANK(G10))))</formula>
    </cfRule>
    <cfRule type="expression" dxfId="15" priority="10">
      <formula>OR(NOT(ISBLANK(F10)),NOT(ISBLANK(G10)))</formula>
    </cfRule>
  </conditionalFormatting>
  <conditionalFormatting sqref="F10:F59">
    <cfRule type="expression" dxfId="14" priority="3">
      <formula>AND(NOT(ISBLANK(E10)),OR(NOT(ISBLANK(F10)), NOT(ISBLANK(G10))))</formula>
    </cfRule>
    <cfRule type="expression" dxfId="13" priority="9">
      <formula>NOT(ISBLANK(E10))</formula>
    </cfRule>
    <cfRule type="expression" dxfId="12" priority="12">
      <formula>AND(ISBLANK(F10),NOT(ISBLANK(G10)))</formula>
    </cfRule>
  </conditionalFormatting>
  <conditionalFormatting sqref="G10:G59">
    <cfRule type="expression" dxfId="11" priority="4">
      <formula>AND(NOT(ISBLANK(E10)),OR(NOT(ISBLANK(F10)), NOT(ISBLANK(G10))))</formula>
    </cfRule>
    <cfRule type="expression" dxfId="10" priority="8">
      <formula>NOT(ISBLANK(E10))</formula>
    </cfRule>
    <cfRule type="expression" dxfId="9" priority="11">
      <formula>AND(ISBLANK(G10), NOT(ISBLANK(F10)))</formula>
    </cfRule>
  </conditionalFormatting>
  <conditionalFormatting sqref="J10:J59">
    <cfRule type="containsText" dxfId="8" priority="1" operator="containsText" text="end">
      <formula>NOT(ISERROR(SEARCH("end",J10)))</formula>
    </cfRule>
  </conditionalFormatting>
  <conditionalFormatting sqref="R27">
    <cfRule type="cellIs" dxfId="7" priority="5" operator="equal">
      <formula>"Comparison of proposed building against the reference building"</formula>
    </cfRule>
  </conditionalFormatting>
  <conditionalFormatting sqref="U27">
    <cfRule type="cellIs" dxfId="6" priority="6" operator="equal">
      <formula>"Fail"</formula>
    </cfRule>
    <cfRule type="cellIs" dxfId="5" priority="7" operator="equal">
      <formula>"PASS"</formula>
    </cfRule>
  </conditionalFormatting>
  <dataValidations count="1">
    <dataValidation type="decimal" operator="greaterThanOrEqual" allowBlank="1" showErrorMessage="1" error="No negative areas" prompt="No negative areas" sqref="F13:H59 E10:H12" xr:uid="{BB3EE976-F987-48EF-B0FF-BA32C931B271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28</vt:i4>
      </vt:variant>
    </vt:vector>
  </HeadingPairs>
  <TitlesOfParts>
    <vt:vector size="38" baseType="lpstr">
      <vt:lpstr>Introduction</vt:lpstr>
      <vt:lpstr>Project Details</vt:lpstr>
      <vt:lpstr>Slab Floors</vt:lpstr>
      <vt:lpstr>Other Floors</vt:lpstr>
      <vt:lpstr>Roof</vt:lpstr>
      <vt:lpstr>Skylights</vt:lpstr>
      <vt:lpstr>Walls</vt:lpstr>
      <vt:lpstr>Glazing (walls &amp; doors)</vt:lpstr>
      <vt:lpstr>Doors (opaque)</vt:lpstr>
      <vt:lpstr>Results</vt:lpstr>
      <vt:lpstr>DoorArea</vt:lpstr>
      <vt:lpstr>DoorAreas</vt:lpstr>
      <vt:lpstr>DoorID</vt:lpstr>
      <vt:lpstr>GlazingArea</vt:lpstr>
      <vt:lpstr>GlazingAreas</vt:lpstr>
      <vt:lpstr>GlazingIDs</vt:lpstr>
      <vt:lpstr>HeatedFloorMin</vt:lpstr>
      <vt:lpstr>HeatedRoofMin</vt:lpstr>
      <vt:lpstr>HeatedWallMin</vt:lpstr>
      <vt:lpstr>OtherFloorArea</vt:lpstr>
      <vt:lpstr>Introduction!Print_Area</vt:lpstr>
      <vt:lpstr>Results!Print_Area</vt:lpstr>
      <vt:lpstr>Results!Print_Titles</vt:lpstr>
      <vt:lpstr>ResultsPage</vt:lpstr>
      <vt:lpstr>RLU30TotalWall</vt:lpstr>
      <vt:lpstr>RLU70TotalWall</vt:lpstr>
      <vt:lpstr>RLUOtherFloor</vt:lpstr>
      <vt:lpstr>RLURoof</vt:lpstr>
      <vt:lpstr>RLUSlabFloor</vt:lpstr>
      <vt:lpstr>RoofArea</vt:lpstr>
      <vt:lpstr>SkylightArea</vt:lpstr>
      <vt:lpstr>SkylightAreas</vt:lpstr>
      <vt:lpstr>SkylightIDs</vt:lpstr>
      <vt:lpstr>SlabFloorArea</vt:lpstr>
      <vt:lpstr>TotalRoofArea</vt:lpstr>
      <vt:lpstr>TotalWallArea</vt:lpstr>
      <vt:lpstr>WallArea</vt:lpstr>
      <vt:lpstr>WhenSubmitted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Pollard</dc:creator>
  <cp:lastModifiedBy>Andrew Pollard</cp:lastModifiedBy>
  <cp:lastPrinted>2022-10-11T01:29:53Z</cp:lastPrinted>
  <dcterms:created xsi:type="dcterms:W3CDTF">2022-05-20T01:26:55Z</dcterms:created>
  <dcterms:modified xsi:type="dcterms:W3CDTF">2023-05-03T04:50:42Z</dcterms:modified>
</cp:coreProperties>
</file>